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inforet/Desktop/DOSSIERS/PLONGEE/Livres_Plongee_Plaisir/Plongée Plaisir 4 &amp; 5/PP4-2023/Excel/"/>
    </mc:Choice>
  </mc:AlternateContent>
  <xr:revisionPtr revIDLastSave="0" documentId="13_ncr:1_{F6CCAE7D-E1F2-9A4C-84EC-04EB92016CFC}" xr6:coauthVersionLast="47" xr6:coauthVersionMax="47" xr10:uidLastSave="{00000000-0000-0000-0000-000000000000}"/>
  <bookViews>
    <workbookView xWindow="1400" yWindow="920" windowWidth="25240" windowHeight="17080" xr2:uid="{33D7C38D-D563-4F41-AEC6-5B97D673F818}"/>
  </bookViews>
  <sheets>
    <sheet name="Modèle haldanien" sheetId="3" r:id="rId1"/>
    <sheet name="Bühlmann M-Values" sheetId="1" r:id="rId2"/>
    <sheet name="Sourc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3" l="1"/>
  <c r="W32" i="3"/>
  <c r="W33" i="3"/>
  <c r="W34" i="3"/>
  <c r="W30" i="3"/>
  <c r="V31" i="3"/>
  <c r="V32" i="3"/>
  <c r="V33" i="3"/>
  <c r="V34" i="3"/>
  <c r="V30" i="3"/>
  <c r="U31" i="3"/>
  <c r="U32" i="3"/>
  <c r="U33" i="3"/>
  <c r="U34" i="3"/>
  <c r="U30" i="3"/>
  <c r="T31" i="3"/>
  <c r="T32" i="3"/>
  <c r="T33" i="3"/>
  <c r="T34" i="3"/>
  <c r="T30" i="3"/>
  <c r="S31" i="3"/>
  <c r="S32" i="3"/>
  <c r="S33" i="3"/>
  <c r="S34" i="3"/>
  <c r="S30" i="3"/>
  <c r="R31" i="3"/>
  <c r="R32" i="3"/>
  <c r="R33" i="3"/>
  <c r="R34" i="3"/>
  <c r="R30" i="3"/>
  <c r="Q31" i="3"/>
  <c r="Q32" i="3"/>
  <c r="Q33" i="3"/>
  <c r="Q34" i="3"/>
  <c r="Q30" i="3"/>
  <c r="P31" i="3"/>
  <c r="P32" i="3"/>
  <c r="P33" i="3"/>
  <c r="P34" i="3"/>
  <c r="P30" i="3"/>
  <c r="O31" i="3"/>
  <c r="O32" i="3"/>
  <c r="O33" i="3"/>
  <c r="O34" i="3"/>
  <c r="O30" i="3"/>
  <c r="N31" i="3"/>
  <c r="N32" i="3"/>
  <c r="N33" i="3"/>
  <c r="N34" i="3"/>
  <c r="N30" i="3"/>
  <c r="M31" i="3"/>
  <c r="M32" i="3"/>
  <c r="M33" i="3"/>
  <c r="M34" i="3"/>
  <c r="M30" i="3"/>
  <c r="K31" i="3"/>
  <c r="K32" i="3"/>
  <c r="K33" i="3"/>
  <c r="K34" i="3"/>
  <c r="J31" i="3"/>
  <c r="J32" i="3"/>
  <c r="J33" i="3"/>
  <c r="J34" i="3"/>
  <c r="I31" i="3"/>
  <c r="I32" i="3"/>
  <c r="I33" i="3"/>
  <c r="I34" i="3"/>
  <c r="L30" i="3"/>
  <c r="K30" i="3"/>
  <c r="J30" i="3"/>
  <c r="I30" i="3"/>
  <c r="H31" i="3"/>
  <c r="H32" i="3"/>
  <c r="H30" i="3"/>
  <c r="C31" i="3"/>
  <c r="C32" i="3"/>
  <c r="C33" i="3"/>
  <c r="C34" i="3"/>
  <c r="C30" i="3"/>
  <c r="E41" i="3"/>
  <c r="E14" i="3"/>
  <c r="E103" i="3" l="1"/>
  <c r="C92" i="3"/>
  <c r="C91" i="3"/>
  <c r="C90" i="3"/>
  <c r="C89" i="3"/>
  <c r="C88" i="3"/>
  <c r="C85" i="3"/>
  <c r="C84" i="3"/>
  <c r="C83" i="3"/>
  <c r="C82" i="3"/>
  <c r="C81" i="3"/>
  <c r="C78" i="3"/>
  <c r="C77" i="3"/>
  <c r="C76" i="3"/>
  <c r="E75" i="3"/>
  <c r="C75" i="3" s="1"/>
  <c r="E31" i="3"/>
  <c r="E32" i="3"/>
  <c r="E33" i="3"/>
  <c r="E34" i="3"/>
  <c r="E30" i="3"/>
  <c r="C26" i="3"/>
  <c r="C25" i="3"/>
  <c r="C24" i="3"/>
  <c r="C23" i="3"/>
  <c r="C22" i="3"/>
  <c r="G32" i="3" l="1"/>
  <c r="G34" i="3"/>
  <c r="G31" i="3"/>
  <c r="G30" i="3"/>
  <c r="G33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I23" i="3"/>
  <c r="J23" i="3"/>
  <c r="K23" i="3"/>
  <c r="L23" i="3"/>
  <c r="L31" i="3" s="1"/>
  <c r="M23" i="3"/>
  <c r="N23" i="3"/>
  <c r="O23" i="3"/>
  <c r="P23" i="3"/>
  <c r="Q23" i="3"/>
  <c r="R23" i="3"/>
  <c r="S23" i="3"/>
  <c r="T23" i="3"/>
  <c r="U23" i="3"/>
  <c r="V23" i="3"/>
  <c r="W23" i="3"/>
  <c r="I24" i="3"/>
  <c r="J24" i="3"/>
  <c r="K24" i="3"/>
  <c r="L24" i="3"/>
  <c r="L32" i="3" s="1"/>
  <c r="M24" i="3"/>
  <c r="N24" i="3"/>
  <c r="O24" i="3"/>
  <c r="P24" i="3"/>
  <c r="Q24" i="3"/>
  <c r="R24" i="3"/>
  <c r="S24" i="3"/>
  <c r="T24" i="3"/>
  <c r="U24" i="3"/>
  <c r="V24" i="3"/>
  <c r="W24" i="3"/>
  <c r="I25" i="3"/>
  <c r="J25" i="3"/>
  <c r="K25" i="3"/>
  <c r="L25" i="3"/>
  <c r="L33" i="3" s="1"/>
  <c r="M25" i="3"/>
  <c r="N25" i="3"/>
  <c r="O25" i="3"/>
  <c r="P25" i="3"/>
  <c r="Q25" i="3"/>
  <c r="R25" i="3"/>
  <c r="S25" i="3"/>
  <c r="T25" i="3"/>
  <c r="U25" i="3"/>
  <c r="V25" i="3"/>
  <c r="W25" i="3"/>
  <c r="I26" i="3"/>
  <c r="J26" i="3"/>
  <c r="K26" i="3"/>
  <c r="L26" i="3"/>
  <c r="L34" i="3" s="1"/>
  <c r="M26" i="3"/>
  <c r="N26" i="3"/>
  <c r="O26" i="3"/>
  <c r="P26" i="3"/>
  <c r="Q26" i="3"/>
  <c r="R26" i="3"/>
  <c r="S26" i="3"/>
  <c r="T26" i="3"/>
  <c r="U26" i="3"/>
  <c r="V26" i="3"/>
  <c r="W26" i="3"/>
  <c r="H23" i="3"/>
  <c r="H24" i="3"/>
  <c r="H25" i="3"/>
  <c r="H33" i="3" s="1"/>
  <c r="H26" i="3"/>
  <c r="H34" i="3" s="1"/>
  <c r="H22" i="3"/>
  <c r="E37" i="3"/>
  <c r="E38" i="3" s="1"/>
  <c r="I40" i="3" l="1"/>
  <c r="Q40" i="3"/>
  <c r="J40" i="3"/>
  <c r="R40" i="3"/>
  <c r="S40" i="3"/>
  <c r="K40" i="3"/>
  <c r="T40" i="3"/>
  <c r="N40" i="3"/>
  <c r="V40" i="3"/>
  <c r="P40" i="3"/>
  <c r="U40" i="3"/>
  <c r="O40" i="3"/>
  <c r="W40" i="3"/>
  <c r="H40" i="3"/>
  <c r="L40" i="3"/>
  <c r="M40" i="3"/>
  <c r="G88" i="1" l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D23" i="1"/>
  <c r="E19" i="1"/>
  <c r="G19" i="1" s="1"/>
  <c r="E20" i="1"/>
  <c r="G20" i="1" s="1"/>
  <c r="E21" i="1"/>
  <c r="G21" i="1" s="1"/>
  <c r="G22" i="1"/>
  <c r="G23" i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18" i="1"/>
  <c r="G18" i="1" s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18" i="1"/>
  <c r="J75" i="1" l="1"/>
  <c r="J79" i="1"/>
  <c r="H83" i="1"/>
  <c r="J87" i="1"/>
  <c r="H73" i="1"/>
  <c r="L77" i="1"/>
  <c r="H81" i="1"/>
  <c r="L85" i="1"/>
  <c r="L83" i="1"/>
  <c r="K83" i="1"/>
  <c r="I45" i="1"/>
  <c r="H49" i="1"/>
  <c r="I53" i="1"/>
  <c r="I57" i="1"/>
  <c r="I61" i="1"/>
  <c r="I76" i="1"/>
  <c r="I80" i="1"/>
  <c r="I84" i="1"/>
  <c r="H88" i="1"/>
  <c r="K47" i="1"/>
  <c r="K51" i="1"/>
  <c r="L59" i="1"/>
  <c r="K74" i="1"/>
  <c r="H78" i="1"/>
  <c r="K82" i="1"/>
  <c r="H86" i="1"/>
  <c r="I79" i="1"/>
  <c r="L88" i="1"/>
  <c r="K88" i="1"/>
  <c r="H80" i="1"/>
  <c r="L80" i="1"/>
  <c r="J88" i="1"/>
  <c r="I88" i="1"/>
  <c r="H79" i="1"/>
  <c r="L76" i="1"/>
  <c r="H84" i="1"/>
  <c r="H76" i="1"/>
  <c r="K81" i="1"/>
  <c r="J82" i="1"/>
  <c r="H85" i="1"/>
  <c r="I87" i="1"/>
  <c r="K80" i="1"/>
  <c r="L75" i="1"/>
  <c r="K73" i="1"/>
  <c r="H87" i="1"/>
  <c r="J80" i="1"/>
  <c r="K75" i="1"/>
  <c r="I77" i="1"/>
  <c r="L84" i="1"/>
  <c r="J74" i="1"/>
  <c r="J85" i="1"/>
  <c r="J77" i="1"/>
  <c r="I74" i="1"/>
  <c r="K85" i="1"/>
  <c r="I85" i="1"/>
  <c r="K86" i="1"/>
  <c r="L81" i="1"/>
  <c r="K78" i="1"/>
  <c r="L73" i="1"/>
  <c r="L78" i="1"/>
  <c r="K77" i="1"/>
  <c r="L86" i="1"/>
  <c r="J83" i="1"/>
  <c r="H77" i="1"/>
  <c r="I83" i="1"/>
  <c r="I75" i="1"/>
  <c r="L87" i="1"/>
  <c r="I86" i="1"/>
  <c r="K84" i="1"/>
  <c r="J81" i="1"/>
  <c r="L79" i="1"/>
  <c r="I78" i="1"/>
  <c r="K76" i="1"/>
  <c r="H75" i="1"/>
  <c r="J73" i="1"/>
  <c r="H82" i="1"/>
  <c r="J86" i="1"/>
  <c r="J78" i="1"/>
  <c r="K87" i="1"/>
  <c r="J84" i="1"/>
  <c r="L82" i="1"/>
  <c r="I81" i="1"/>
  <c r="K79" i="1"/>
  <c r="J76" i="1"/>
  <c r="L74" i="1"/>
  <c r="I73" i="1"/>
  <c r="I82" i="1"/>
  <c r="H74" i="1"/>
  <c r="H58" i="1"/>
  <c r="I48" i="1"/>
  <c r="I52" i="1"/>
  <c r="I56" i="1"/>
  <c r="I60" i="1"/>
  <c r="L51" i="1"/>
  <c r="L53" i="1"/>
  <c r="I46" i="1"/>
  <c r="I50" i="1"/>
  <c r="I54" i="1"/>
  <c r="I58" i="1"/>
  <c r="L61" i="1"/>
  <c r="L49" i="1"/>
  <c r="H47" i="1"/>
  <c r="H51" i="1"/>
  <c r="H55" i="1"/>
  <c r="H59" i="1"/>
  <c r="K59" i="1"/>
  <c r="L47" i="1"/>
  <c r="L55" i="1"/>
  <c r="L45" i="1"/>
  <c r="L57" i="1"/>
  <c r="K55" i="1"/>
  <c r="K61" i="1"/>
  <c r="K57" i="1"/>
  <c r="K45" i="1"/>
  <c r="H60" i="1"/>
  <c r="L60" i="1"/>
  <c r="L58" i="1"/>
  <c r="L56" i="1"/>
  <c r="L54" i="1"/>
  <c r="L52" i="1"/>
  <c r="L50" i="1"/>
  <c r="L48" i="1"/>
  <c r="L46" i="1"/>
  <c r="H57" i="1"/>
  <c r="K60" i="1"/>
  <c r="K58" i="1"/>
  <c r="K56" i="1"/>
  <c r="K54" i="1"/>
  <c r="K52" i="1"/>
  <c r="K50" i="1"/>
  <c r="K48" i="1"/>
  <c r="K46" i="1"/>
  <c r="K53" i="1"/>
  <c r="H53" i="1"/>
  <c r="J60" i="1"/>
  <c r="J58" i="1"/>
  <c r="J56" i="1"/>
  <c r="J54" i="1"/>
  <c r="J52" i="1"/>
  <c r="J50" i="1"/>
  <c r="J48" i="1"/>
  <c r="J46" i="1"/>
  <c r="H52" i="1"/>
  <c r="J61" i="1"/>
  <c r="J59" i="1"/>
  <c r="J57" i="1"/>
  <c r="J55" i="1"/>
  <c r="J53" i="1"/>
  <c r="J51" i="1"/>
  <c r="J49" i="1"/>
  <c r="J47" i="1"/>
  <c r="J45" i="1"/>
  <c r="K49" i="1"/>
  <c r="H50" i="1"/>
  <c r="H61" i="1"/>
  <c r="I59" i="1"/>
  <c r="I55" i="1"/>
  <c r="I51" i="1"/>
  <c r="I49" i="1"/>
  <c r="I47" i="1"/>
  <c r="H56" i="1"/>
  <c r="H48" i="1"/>
  <c r="H54" i="1"/>
  <c r="H46" i="1"/>
  <c r="H45" i="1"/>
  <c r="F33" i="1"/>
  <c r="F27" i="1"/>
  <c r="F24" i="1"/>
  <c r="F32" i="1"/>
  <c r="F28" i="1"/>
  <c r="F31" i="1"/>
  <c r="F34" i="1"/>
  <c r="F29" i="1"/>
  <c r="F19" i="1"/>
  <c r="F21" i="1"/>
  <c r="F23" i="1"/>
  <c r="F20" i="1"/>
  <c r="F26" i="1"/>
  <c r="F25" i="1"/>
  <c r="F18" i="1"/>
  <c r="F22" i="1"/>
  <c r="F30" i="1"/>
  <c r="G72" i="1"/>
  <c r="F72" i="1"/>
  <c r="H72" i="1" l="1"/>
  <c r="I72" i="1"/>
  <c r="K72" i="1"/>
  <c r="L72" i="1"/>
  <c r="J72" i="1"/>
  <c r="I22" i="1"/>
  <c r="J22" i="1"/>
  <c r="K22" i="1"/>
  <c r="L22" i="1"/>
  <c r="K29" i="1"/>
  <c r="L29" i="1"/>
  <c r="I29" i="1"/>
  <c r="J29" i="1"/>
  <c r="H18" i="1"/>
  <c r="I18" i="1"/>
  <c r="J18" i="1"/>
  <c r="K18" i="1"/>
  <c r="L18" i="1"/>
  <c r="H34" i="1"/>
  <c r="I34" i="1"/>
  <c r="L34" i="1"/>
  <c r="J34" i="1"/>
  <c r="K34" i="1"/>
  <c r="H25" i="1"/>
  <c r="I25" i="1"/>
  <c r="K25" i="1"/>
  <c r="L25" i="1"/>
  <c r="J25" i="1"/>
  <c r="H31" i="1"/>
  <c r="I31" i="1"/>
  <c r="L31" i="1"/>
  <c r="J31" i="1"/>
  <c r="K31" i="1"/>
  <c r="I26" i="1"/>
  <c r="J26" i="1"/>
  <c r="K26" i="1"/>
  <c r="L26" i="1"/>
  <c r="H28" i="1"/>
  <c r="I28" i="1"/>
  <c r="J28" i="1"/>
  <c r="K28" i="1"/>
  <c r="L28" i="1"/>
  <c r="I20" i="1"/>
  <c r="L20" i="1"/>
  <c r="J20" i="1"/>
  <c r="K20" i="1"/>
  <c r="H32" i="1"/>
  <c r="I32" i="1"/>
  <c r="J32" i="1"/>
  <c r="K32" i="1"/>
  <c r="L32" i="1"/>
  <c r="I23" i="1"/>
  <c r="K23" i="1"/>
  <c r="J23" i="1"/>
  <c r="L23" i="1"/>
  <c r="H24" i="1"/>
  <c r="I24" i="1"/>
  <c r="J24" i="1"/>
  <c r="K24" i="1"/>
  <c r="L24" i="1"/>
  <c r="H21" i="1"/>
  <c r="K21" i="1"/>
  <c r="L21" i="1"/>
  <c r="I21" i="1"/>
  <c r="J21" i="1"/>
  <c r="H27" i="1"/>
  <c r="L27" i="1"/>
  <c r="K27" i="1"/>
  <c r="I27" i="1"/>
  <c r="J27" i="1"/>
  <c r="I30" i="1"/>
  <c r="J30" i="1"/>
  <c r="K30" i="1"/>
  <c r="L30" i="1"/>
  <c r="H19" i="1"/>
  <c r="K19" i="1"/>
  <c r="L19" i="1"/>
  <c r="I19" i="1"/>
  <c r="J19" i="1"/>
  <c r="H33" i="1"/>
  <c r="I33" i="1"/>
  <c r="K33" i="1"/>
  <c r="J33" i="1"/>
  <c r="L33" i="1"/>
  <c r="H20" i="1"/>
  <c r="H23" i="1"/>
  <c r="H30" i="1"/>
  <c r="H22" i="1"/>
  <c r="H29" i="1"/>
  <c r="H26" i="1"/>
</calcChain>
</file>

<file path=xl/sharedStrings.xml><?xml version="1.0" encoding="utf-8"?>
<sst xmlns="http://schemas.openxmlformats.org/spreadsheetml/2006/main" count="201" uniqueCount="90">
  <si>
    <t>avec conversion en M-Values de Workman</t>
  </si>
  <si>
    <t>Bühlmann</t>
  </si>
  <si>
    <t>N°</t>
  </si>
  <si>
    <t>Demi-vie</t>
  </si>
  <si>
    <t>(min)</t>
  </si>
  <si>
    <t>1a</t>
  </si>
  <si>
    <t>1b</t>
  </si>
  <si>
    <t>Jeu de paramètres Bühlmann ZH-L16 C</t>
  </si>
  <si>
    <t>www.plongee-plaisir.com</t>
  </si>
  <si>
    <t>Jeu de paramètres Bühlmann ZH-L16 A</t>
  </si>
  <si>
    <t>Jeu de paramètres Bühlmann ZH-L16 B</t>
  </si>
  <si>
    <r>
      <t xml:space="preserve">Bühlmann A. A., Vollm E. B., Nussberger P., </t>
    </r>
    <r>
      <rPr>
        <i/>
        <sz val="12"/>
        <color theme="1"/>
        <rFont val="Calibri Light"/>
        <family val="2"/>
      </rPr>
      <t>Tauchmedizin</t>
    </r>
    <r>
      <rPr>
        <sz val="12"/>
        <color theme="1"/>
        <rFont val="Calibri Light"/>
        <family val="2"/>
      </rPr>
      <t>, Springer-Verlag, 2002, p. 158.</t>
    </r>
  </si>
  <si>
    <t>JEUX DE PARAMÈTRES DE BÜHLMANN</t>
  </si>
  <si>
    <t>M3</t>
  </si>
  <si>
    <t>M6</t>
  </si>
  <si>
    <t>M9</t>
  </si>
  <si>
    <t>M12</t>
  </si>
  <si>
    <t>M15</t>
  </si>
  <si>
    <t>(bars)</t>
  </si>
  <si>
    <r>
      <t xml:space="preserve">Source  : Bühlmann A. A., Vollm E. B., Nussberger P., </t>
    </r>
    <r>
      <rPr>
        <i/>
        <sz val="12"/>
        <color rgb="FF0070C0"/>
        <rFont val="Calibri"/>
        <family val="2"/>
        <scheme val="minor"/>
      </rPr>
      <t>Tauchmedizin</t>
    </r>
    <r>
      <rPr>
        <sz val="12"/>
        <color rgb="FF0070C0"/>
        <rFont val="Calibri"/>
        <family val="2"/>
        <scheme val="minor"/>
      </rPr>
      <t>, Springer-Verlag, 2002, p. 158.</t>
    </r>
  </si>
  <si>
    <t>Bühlmann comme Workman et calcul des M-Values de 3 à 15 m
(bars)</t>
  </si>
  <si>
    <t>En rouge : valeurs modifiées manuellement par Bühlmann et coll.</t>
  </si>
  <si>
    <t>P. ATM surface</t>
  </si>
  <si>
    <t>bar</t>
  </si>
  <si>
    <t>Fraction d'azote (N2) dans le gaz</t>
  </si>
  <si>
    <t>PpN2 Initiale (To)</t>
  </si>
  <si>
    <t>Marge sécurité prof. max.</t>
  </si>
  <si>
    <t>Vitesse de remontée</t>
  </si>
  <si>
    <t>m/min</t>
  </si>
  <si>
    <t>m</t>
  </si>
  <si>
    <t>Demi-vie (minutes)</t>
  </si>
  <si>
    <t>Mo (bar)</t>
  </si>
  <si>
    <t>Delta M (bar/m)</t>
  </si>
  <si>
    <t>CO2 et Vapeur d'eau</t>
  </si>
  <si>
    <t>min</t>
  </si>
  <si>
    <t>Pression</t>
  </si>
  <si>
    <t>N° de compartiment</t>
  </si>
  <si>
    <t>Tf</t>
  </si>
  <si>
    <t>Bühlmann ZH-L16 C 1b - Azote (air)</t>
  </si>
  <si>
    <t>JEU DE PARAMÈTRES HALDANIENS</t>
  </si>
  <si>
    <r>
      <t xml:space="preserve">Ces tableaux développent les éléments de la page 269 de </t>
    </r>
    <r>
      <rPr>
        <b/>
        <i/>
        <sz val="12"/>
        <color theme="1"/>
        <rFont val="Calibri"/>
        <family val="2"/>
        <scheme val="minor"/>
      </rPr>
      <t>Plongée Plaisir 4</t>
    </r>
    <r>
      <rPr>
        <b/>
        <sz val="12"/>
        <color theme="1"/>
        <rFont val="Calibri"/>
        <family val="2"/>
        <scheme val="minor"/>
      </rPr>
      <t xml:space="preserve"> 11e édition (2023)</t>
    </r>
  </si>
  <si>
    <t>Exemples à visée pédagogique. Ne pas utiliser en plongée.</t>
  </si>
  <si>
    <t>Profondeur</t>
  </si>
  <si>
    <t>Durée</t>
  </si>
  <si>
    <t>Jeu de paramètres haldaniens. Ici, Bühlmann ZH-L16c 1b. Autres jeux (Workman US-Navy, Hahn, MN90, RGBM, etc.).</t>
  </si>
  <si>
    <t xml:space="preserve">Saisie de la profondeur en mètres </t>
  </si>
  <si>
    <t>Calcul de la pression en bars P. ATM + (Profondeur/10) + marge de sécurité (Bühlmann prend 0,2 bar)</t>
  </si>
  <si>
    <t>Calcul de tension finale (Pression - CO2 et Vapeur d'eau, constante chez Bühlmann 0,063 bar) x Fraction de gaz neutre</t>
  </si>
  <si>
    <t>Saisie de la durée de la plongée (en minutes)</t>
  </si>
  <si>
    <t>LÉGENDE</t>
  </si>
  <si>
    <t>JOUEZ DES SCÉNARIOS</t>
  </si>
  <si>
    <t>LECTURE</t>
  </si>
  <si>
    <t>Le compartiment le plus restrictif impose la désaturation à tous les autres (compartiment directeur).</t>
  </si>
  <si>
    <t>En fin de plongée, les compartiments (régions anatomiques factices) contiennent théoriquement (selon les hypothèses du jeu de paramètres du modèle) la TN2 calculée en (6).</t>
  </si>
  <si>
    <t>m (surface)</t>
  </si>
  <si>
    <t>S1</t>
  </si>
  <si>
    <t>S2</t>
  </si>
  <si>
    <t>Pour 20 minutes à 40 m, des GF jumeaux (90/90) imposent un premier palier à 9 m. Faites passer les GF à 60/90  et saisissez les GF intermédiaires. C'est ce que fait votre ordinateur de plongée …</t>
  </si>
  <si>
    <t>S3</t>
  </si>
  <si>
    <t>S4</t>
  </si>
  <si>
    <t>Vous voulez faire votre dernier palier (le moins profond) à 6 m ? Saisissez les valeurs suivantes en zone (7).</t>
  </si>
  <si>
    <t>Vous ne voulez pas faire vos paliers de 3 m en 3 m mais de 2 m en 2 m ? Saisissez les valeurs suivantes en zone (7).</t>
  </si>
  <si>
    <t>S5</t>
  </si>
  <si>
    <t>Saisissez les paramètres MN90</t>
  </si>
  <si>
    <t>MN90</t>
  </si>
  <si>
    <t>SAUVEGARDE DES PARAMÈTRES BÜHLMANN</t>
  </si>
  <si>
    <t>Pour les GF</t>
  </si>
  <si>
    <t>Pression surface</t>
  </si>
  <si>
    <t>Fraction d'azote (FN2)</t>
  </si>
  <si>
    <t>S6</t>
  </si>
  <si>
    <r>
      <t>GF (7) - Modifiez la pression atmosphérique (valeur de Bühlmann : 0,95 bar) et la fraction d'azote (valeur de Bühlmann : 0,79) afin de retrouver les calculs de la</t>
    </r>
    <r>
      <rPr>
        <sz val="12"/>
        <color rgb="FFE60C7E"/>
        <rFont val="Calibri (Corps)"/>
      </rPr>
      <t xml:space="preserve"> page 273</t>
    </r>
    <r>
      <rPr>
        <sz val="12"/>
        <color theme="1"/>
        <rFont val="Calibri"/>
        <family val="2"/>
        <scheme val="minor"/>
      </rPr>
      <t xml:space="preserve"> (arrondis, simplification) - Constatez les légères modifications des M-Values avec GF</t>
    </r>
  </si>
  <si>
    <t>Pour une plongée à 20 m (2), modifiez la durée (5)  jusqu'à trouver la valeur où les M-Values (7) basculent toutes au vert : c'est la limite des plongées sans palier obligatoire avec ce jeu de paramètres.</t>
  </si>
  <si>
    <t>PATM</t>
  </si>
  <si>
    <t>FN2</t>
  </si>
  <si>
    <t>m (surf.)</t>
  </si>
  <si>
    <t>Nous ne fournissons aucune assistance à l'utilisation.</t>
  </si>
  <si>
    <t>Équation de Haldane</t>
  </si>
  <si>
    <r>
      <t xml:space="preserve">Les compartiments ne peuvent remonter que jusqu'à la profondeur où les TN2 ne dépasse pas la M-Value (7) ou la M-Value affectée d'un GF (8) s'il y a utilisation des GF. </t>
    </r>
    <r>
      <rPr>
        <b/>
        <sz val="14"/>
        <color theme="1"/>
        <rFont val="Calibri"/>
        <family val="2"/>
        <scheme val="minor"/>
      </rPr>
      <t>Maintien en zone verte</t>
    </r>
    <r>
      <rPr>
        <sz val="14"/>
        <color theme="1"/>
        <rFont val="Calibri"/>
        <family val="2"/>
        <scheme val="minor"/>
      </rPr>
      <t>.</t>
    </r>
  </si>
  <si>
    <t>Plus la M-Value baisse (ex. avec GF), plus la désaturation est restrictive : temps de palier plus long et/ou profondeur de palier plus importante.</t>
  </si>
  <si>
    <r>
      <t xml:space="preserve">Calcul de la tension théorique d'azote dans les compartiments selon le couple durée/profondeur (équation de Haldane, </t>
    </r>
    <r>
      <rPr>
        <sz val="14"/>
        <color rgb="FFE60C7E"/>
        <rFont val="Calibri (Corps)"/>
      </rPr>
      <t>voir fiche 57</t>
    </r>
    <r>
      <rPr>
        <sz val="14"/>
        <color theme="1"/>
        <rFont val="Calibri"/>
        <family val="2"/>
        <scheme val="minor"/>
      </rPr>
      <t>)</t>
    </r>
  </si>
  <si>
    <r>
      <t>Calcul des M-Values sans appliquer de GF (</t>
    </r>
    <r>
      <rPr>
        <sz val="14"/>
        <color rgb="FFE60C7E"/>
        <rFont val="Calibri (Corps)"/>
      </rPr>
      <t>voir fiche 60</t>
    </r>
    <r>
      <rPr>
        <sz val="14"/>
        <color theme="1"/>
        <rFont val="Calibri"/>
        <family val="2"/>
        <scheme val="minor"/>
      </rPr>
      <t>)</t>
    </r>
  </si>
  <si>
    <t>Équation de Workman</t>
  </si>
  <si>
    <t>Facteur Q (PrT Index)</t>
  </si>
  <si>
    <r>
      <t>Sévérité de la désaturation : calcul du facteur Q ou PrT Index (</t>
    </r>
    <r>
      <rPr>
        <sz val="14"/>
        <color rgb="FFE60C7E"/>
        <rFont val="Calibri (Corps)"/>
      </rPr>
      <t>voir fiche 59</t>
    </r>
    <r>
      <rPr>
        <sz val="14"/>
        <color theme="1"/>
        <rFont val="Calibri"/>
        <family val="2"/>
        <scheme val="minor"/>
      </rPr>
      <t>)</t>
    </r>
  </si>
  <si>
    <t>TN2 (bar) pour chacun des compartiments</t>
  </si>
  <si>
    <t>Vous pouvez ainsi saisir tout jeu de paramètre hladanien : Us-Navy et variantes, Bühlmann, Hahn, MN90, RGBM, Comex, …</t>
  </si>
  <si>
    <t>Tableau complémentaire de Plongée Plaisir 4 - 11e édition - 2023</t>
  </si>
  <si>
    <t>Conservez une copie originale avant toute modification des paramètres.</t>
  </si>
  <si>
    <r>
      <t xml:space="preserve">Ces tableaux développent, à titre pédagogique, les éléments des fiches 57 (modèle), 60 (M-Values), 62 (Bühlmann), 63 (facteurs de gradient) et 65 (MN90) de </t>
    </r>
    <r>
      <rPr>
        <b/>
        <i/>
        <sz val="14"/>
        <color theme="1"/>
        <rFont val="Calibri"/>
        <family val="2"/>
        <scheme val="minor"/>
      </rPr>
      <t>Plongée Plaisir 4</t>
    </r>
    <r>
      <rPr>
        <b/>
        <sz val="14"/>
        <color theme="1"/>
        <rFont val="Calibri"/>
        <family val="2"/>
        <scheme val="minor"/>
      </rPr>
      <t xml:space="preserve"> 11e édition (2023).
Objectif pédagogique : compréhension des calculs du modèle de Haldane (compartiments, niveau de saturation, M-Value, GF). Le calcul de la durée paliers n'en fait pas partie.</t>
    </r>
  </si>
  <si>
    <r>
      <t>Calcul des M-Values avec GF (</t>
    </r>
    <r>
      <rPr>
        <sz val="14"/>
        <color rgb="FFE60C7E"/>
        <rFont val="Calibri (Corps)"/>
      </rPr>
      <t>voir fiche 63 - modifiée</t>
    </r>
    <r>
      <rPr>
        <sz val="14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</si>
</sst>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6" x14ac:knownFonts="1">
    <font>
      <sz val="12"/>
      <color theme="1"/>
      <name val="Calibri"/>
      <family val="2"/>
      <scheme val="minor"/>
    </font>
    <font>
      <b/>
      <sz val="14"/>
      <color rgb="FF000000"/>
      <name val="Calibri Light"/>
      <family val="2"/>
    </font>
    <font>
      <sz val="10"/>
      <color rgb="FF000000"/>
      <name val="Calibri Light"/>
      <family val="2"/>
    </font>
    <font>
      <sz val="12"/>
      <color rgb="FF000000"/>
      <name val="Calibri Light"/>
      <family val="2"/>
    </font>
    <font>
      <sz val="10"/>
      <color rgb="FF333333"/>
      <name val="Calibri Light"/>
      <family val="2"/>
    </font>
    <font>
      <sz val="10"/>
      <color rgb="FF202122"/>
      <name val="Calibri Light"/>
      <family val="2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 Light"/>
      <family val="2"/>
    </font>
    <font>
      <sz val="10"/>
      <color theme="1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  <font>
      <b/>
      <sz val="24"/>
      <color rgb="FFE60C7E"/>
      <name val="Calibri"/>
      <family val="2"/>
      <scheme val="minor"/>
    </font>
    <font>
      <sz val="16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theme="1"/>
      <name val="Calibri Light"/>
      <family val="2"/>
      <scheme val="major"/>
    </font>
    <font>
      <i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E60C7E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E60C7E"/>
      <name val="Calibri (Corps)"/>
    </font>
    <font>
      <b/>
      <sz val="12"/>
      <color rgb="FFE60C7E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E60C7E"/>
      <name val="Calibri"/>
      <family val="2"/>
      <scheme val="minor"/>
    </font>
    <font>
      <sz val="14"/>
      <color rgb="FFE60C7E"/>
      <name val="Calibri (Corps)"/>
    </font>
    <font>
      <sz val="14"/>
      <color rgb="FFE60C7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0C7E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0C7E"/>
      </top>
      <bottom/>
      <diagonal/>
    </border>
    <border>
      <left/>
      <right style="thick">
        <color rgb="FFE60C7E"/>
      </right>
      <top style="thick">
        <color rgb="FFE60C7E"/>
      </top>
      <bottom/>
      <diagonal/>
    </border>
    <border>
      <left/>
      <right style="thick">
        <color rgb="FFE60C7E"/>
      </right>
      <top/>
      <bottom/>
      <diagonal/>
    </border>
    <border>
      <left/>
      <right/>
      <top/>
      <bottom style="thick">
        <color rgb="FFE60C7E"/>
      </bottom>
      <diagonal/>
    </border>
    <border>
      <left/>
      <right style="thick">
        <color rgb="FFE60C7E"/>
      </right>
      <top/>
      <bottom style="thick">
        <color rgb="FFE60C7E"/>
      </bottom>
      <diagonal/>
    </border>
    <border>
      <left style="medium">
        <color rgb="FFE60C7E"/>
      </left>
      <right style="medium">
        <color rgb="FFE60C7E"/>
      </right>
      <top style="medium">
        <color rgb="FFE60C7E"/>
      </top>
      <bottom style="medium">
        <color rgb="FFE60C7E"/>
      </bottom>
      <diagonal/>
    </border>
    <border>
      <left style="medium">
        <color rgb="FFE60C7E"/>
      </left>
      <right style="medium">
        <color rgb="FFE60C7E"/>
      </right>
      <top style="medium">
        <color rgb="FFE60C7E"/>
      </top>
      <bottom/>
      <diagonal/>
    </border>
    <border>
      <left style="medium">
        <color rgb="FFE60C7E"/>
      </left>
      <right style="medium">
        <color rgb="FFE60C7E"/>
      </right>
      <top/>
      <bottom/>
      <diagonal/>
    </border>
    <border>
      <left style="medium">
        <color rgb="FFE60C7E"/>
      </left>
      <right style="medium">
        <color rgb="FFE60C7E"/>
      </right>
      <top/>
      <bottom style="medium">
        <color rgb="FFE60C7E"/>
      </bottom>
      <diagonal/>
    </border>
    <border>
      <left style="medium">
        <color rgb="FFE60C7E"/>
      </left>
      <right/>
      <top style="medium">
        <color rgb="FFE60C7E"/>
      </top>
      <bottom/>
      <diagonal/>
    </border>
    <border>
      <left/>
      <right/>
      <top style="medium">
        <color rgb="FFE60C7E"/>
      </top>
      <bottom/>
      <diagonal/>
    </border>
    <border>
      <left/>
      <right style="medium">
        <color rgb="FFE60C7E"/>
      </right>
      <top style="medium">
        <color rgb="FFE60C7E"/>
      </top>
      <bottom/>
      <diagonal/>
    </border>
    <border>
      <left style="medium">
        <color rgb="FFE60C7E"/>
      </left>
      <right/>
      <top/>
      <bottom/>
      <diagonal/>
    </border>
    <border>
      <left/>
      <right style="medium">
        <color rgb="FFE60C7E"/>
      </right>
      <top/>
      <bottom/>
      <diagonal/>
    </border>
    <border>
      <left style="medium">
        <color rgb="FFE60C7E"/>
      </left>
      <right/>
      <top/>
      <bottom style="medium">
        <color rgb="FFE60C7E"/>
      </bottom>
      <diagonal/>
    </border>
    <border>
      <left/>
      <right/>
      <top/>
      <bottom style="medium">
        <color rgb="FFE60C7E"/>
      </bottom>
      <diagonal/>
    </border>
    <border>
      <left/>
      <right style="medium">
        <color rgb="FFE60C7E"/>
      </right>
      <top/>
      <bottom style="medium">
        <color rgb="FFE60C7E"/>
      </bottom>
      <diagonal/>
    </border>
    <border>
      <left style="medium">
        <color rgb="FFE60C7E"/>
      </left>
      <right style="medium">
        <color rgb="FFE60C7E"/>
      </right>
      <top/>
      <bottom style="medium">
        <color theme="2" tint="-9.9948118533890809E-2"/>
      </bottom>
      <diagonal/>
    </border>
    <border>
      <left style="medium">
        <color rgb="FFE60C7E"/>
      </left>
      <right/>
      <top/>
      <bottom style="thick">
        <color rgb="FFE60C7E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1"/>
    <xf numFmtId="165" fontId="5" fillId="0" borderId="6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2" fontId="15" fillId="0" borderId="15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9" fillId="2" borderId="0" xfId="0" applyFont="1" applyFill="1"/>
    <xf numFmtId="9" fontId="19" fillId="2" borderId="0" xfId="0" applyNumberFormat="1" applyFont="1" applyFill="1"/>
    <xf numFmtId="14" fontId="14" fillId="0" borderId="0" xfId="0" applyNumberFormat="1" applyFont="1" applyAlignment="1">
      <alignment horizontal="left"/>
    </xf>
    <xf numFmtId="0" fontId="22" fillId="0" borderId="0" xfId="0" applyFont="1"/>
    <xf numFmtId="0" fontId="0" fillId="3" borderId="2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9" fillId="2" borderId="0" xfId="0" applyFont="1" applyFill="1" applyProtection="1">
      <protection locked="0"/>
    </xf>
    <xf numFmtId="9" fontId="19" fillId="2" borderId="0" xfId="0" applyNumberFormat="1" applyFont="1" applyFill="1" applyProtection="1">
      <protection locked="0"/>
    </xf>
    <xf numFmtId="0" fontId="18" fillId="2" borderId="0" xfId="0" applyFont="1" applyFill="1" applyProtection="1">
      <protection locked="0"/>
    </xf>
    <xf numFmtId="0" fontId="17" fillId="0" borderId="16" xfId="0" applyFont="1" applyBorder="1" applyProtection="1">
      <protection locked="0"/>
    </xf>
    <xf numFmtId="164" fontId="0" fillId="0" borderId="0" xfId="0" applyNumberFormat="1"/>
    <xf numFmtId="164" fontId="0" fillId="0" borderId="19" xfId="0" applyNumberFormat="1" applyBorder="1" applyAlignment="1" applyProtection="1">
      <alignment horizontal="center"/>
      <protection locked="0"/>
    </xf>
    <xf numFmtId="164" fontId="0" fillId="0" borderId="20" xfId="0" applyNumberFormat="1" applyBorder="1" applyAlignment="1" applyProtection="1">
      <alignment horizontal="center"/>
      <protection locked="0"/>
    </xf>
    <xf numFmtId="0" fontId="17" fillId="0" borderId="25" xfId="0" applyFont="1" applyBorder="1" applyProtection="1">
      <protection locked="0"/>
    </xf>
    <xf numFmtId="0" fontId="17" fillId="0" borderId="26" xfId="0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17" fillId="0" borderId="29" xfId="0" applyFont="1" applyBorder="1" applyAlignment="1">
      <alignment horizontal="center"/>
    </xf>
    <xf numFmtId="0" fontId="0" fillId="0" borderId="29" xfId="0" applyBorder="1" applyAlignment="1" applyProtection="1">
      <alignment horizontal="center"/>
      <protection locked="0"/>
    </xf>
    <xf numFmtId="164" fontId="0" fillId="0" borderId="31" xfId="0" applyNumberFormat="1" applyBorder="1" applyAlignment="1" applyProtection="1">
      <alignment horizontal="center"/>
      <protection locked="0"/>
    </xf>
    <xf numFmtId="164" fontId="0" fillId="0" borderId="32" xfId="0" applyNumberFormat="1" applyBorder="1" applyAlignment="1" applyProtection="1">
      <alignment horizontal="center"/>
      <protection locked="0"/>
    </xf>
    <xf numFmtId="0" fontId="26" fillId="0" borderId="25" xfId="0" applyFont="1" applyBorder="1" applyProtection="1">
      <protection locked="0"/>
    </xf>
    <xf numFmtId="0" fontId="26" fillId="0" borderId="26" xfId="0" applyFont="1" applyBorder="1"/>
    <xf numFmtId="0" fontId="27" fillId="0" borderId="26" xfId="0" applyFont="1" applyBorder="1"/>
    <xf numFmtId="0" fontId="27" fillId="0" borderId="0" xfId="0" applyFont="1" applyProtection="1">
      <protection locked="0"/>
    </xf>
    <xf numFmtId="0" fontId="27" fillId="0" borderId="0" xfId="0" applyFont="1"/>
    <xf numFmtId="0" fontId="27" fillId="0" borderId="29" xfId="0" applyFont="1" applyBorder="1"/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0" fontId="27" fillId="0" borderId="29" xfId="0" applyFont="1" applyBorder="1" applyAlignment="1" applyProtection="1">
      <alignment horizontal="center"/>
      <protection locked="0"/>
    </xf>
    <xf numFmtId="164" fontId="27" fillId="0" borderId="31" xfId="0" applyNumberFormat="1" applyFont="1" applyBorder="1" applyAlignment="1" applyProtection="1">
      <alignment horizontal="center"/>
      <protection locked="0"/>
    </xf>
    <xf numFmtId="164" fontId="27" fillId="0" borderId="32" xfId="0" applyNumberFormat="1" applyFont="1" applyBorder="1" applyAlignment="1" applyProtection="1">
      <alignment horizontal="center"/>
      <protection locked="0"/>
    </xf>
    <xf numFmtId="0" fontId="27" fillId="0" borderId="0" xfId="0" applyFont="1" applyAlignment="1">
      <alignment horizontal="left"/>
    </xf>
    <xf numFmtId="0" fontId="27" fillId="0" borderId="31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19" fillId="0" borderId="0" xfId="0" applyFont="1" applyProtection="1">
      <protection locked="0"/>
    </xf>
    <xf numFmtId="0" fontId="19" fillId="0" borderId="0" xfId="0" applyFont="1"/>
    <xf numFmtId="9" fontId="19" fillId="0" borderId="0" xfId="0" applyNumberFormat="1" applyFont="1"/>
    <xf numFmtId="0" fontId="0" fillId="0" borderId="32" xfId="0" applyBorder="1"/>
    <xf numFmtId="0" fontId="19" fillId="2" borderId="27" xfId="0" applyFont="1" applyFill="1" applyBorder="1"/>
    <xf numFmtId="0" fontId="19" fillId="2" borderId="32" xfId="0" applyFont="1" applyFill="1" applyBorder="1"/>
    <xf numFmtId="0" fontId="0" fillId="3" borderId="0" xfId="0" applyFill="1"/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18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32" fillId="0" borderId="0" xfId="0" applyFont="1"/>
    <xf numFmtId="0" fontId="32" fillId="0" borderId="0" xfId="0" applyFont="1" applyAlignment="1">
      <alignment horizontal="center"/>
    </xf>
    <xf numFmtId="0" fontId="17" fillId="0" borderId="0" xfId="0" applyFont="1"/>
    <xf numFmtId="0" fontId="25" fillId="0" borderId="0" xfId="0" applyFont="1"/>
    <xf numFmtId="1" fontId="17" fillId="0" borderId="0" xfId="0" applyNumberFormat="1" applyFont="1"/>
    <xf numFmtId="0" fontId="32" fillId="0" borderId="0" xfId="0" applyFont="1" applyAlignment="1">
      <alignment horizontal="center" vertical="center"/>
    </xf>
    <xf numFmtId="0" fontId="35" fillId="0" borderId="0" xfId="0" applyFont="1"/>
    <xf numFmtId="164" fontId="0" fillId="0" borderId="0" xfId="0" applyNumberFormat="1" applyAlignment="1">
      <alignment horizontal="right"/>
    </xf>
    <xf numFmtId="0" fontId="27" fillId="0" borderId="28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30" xfId="0" applyFont="1" applyBorder="1" applyAlignment="1">
      <alignment horizontal="left"/>
    </xf>
    <xf numFmtId="0" fontId="27" fillId="0" borderId="31" xfId="0" applyFont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9" fillId="3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5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32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0" fillId="0" borderId="34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7" fillId="3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60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9.emf"/><Relationship Id="rId7" Type="http://schemas.openxmlformats.org/officeDocument/2006/relationships/image" Target="../media/image13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Relationship Id="rId9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40012</xdr:colOff>
      <xdr:row>2</xdr:row>
      <xdr:rowOff>38100</xdr:rowOff>
    </xdr:from>
    <xdr:to>
      <xdr:col>2</xdr:col>
      <xdr:colOff>528347</xdr:colOff>
      <xdr:row>5</xdr:row>
      <xdr:rowOff>271144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7E2EEC-7900-C542-AAAA-2E3FADB03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098" y="447777"/>
          <a:ext cx="1676400" cy="977784"/>
        </a:xfrm>
        <a:prstGeom prst="rect">
          <a:avLst/>
        </a:prstGeom>
      </xdr:spPr>
    </xdr:pic>
    <xdr:clientData/>
  </xdr:twoCellAnchor>
  <xdr:twoCellAnchor editAs="oneCell">
    <xdr:from>
      <xdr:col>20</xdr:col>
      <xdr:colOff>499893</xdr:colOff>
      <xdr:row>0</xdr:row>
      <xdr:rowOff>76832</xdr:rowOff>
    </xdr:from>
    <xdr:to>
      <xdr:col>22</xdr:col>
      <xdr:colOff>592369</xdr:colOff>
      <xdr:row>8</xdr:row>
      <xdr:rowOff>55745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D861824-2680-F6FF-E567-E6A642645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0319" y="76832"/>
          <a:ext cx="1646199" cy="237601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40341</xdr:colOff>
      <xdr:row>49</xdr:row>
      <xdr:rowOff>85913</xdr:rowOff>
    </xdr:from>
    <xdr:to>
      <xdr:col>10</xdr:col>
      <xdr:colOff>210130</xdr:colOff>
      <xdr:row>51</xdr:row>
      <xdr:rowOff>144182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5FC2FA0-4C62-42E7-313D-B47D2D36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665" y="11422531"/>
          <a:ext cx="4353318" cy="543857"/>
        </a:xfrm>
        <a:prstGeom prst="rect">
          <a:avLst/>
        </a:prstGeom>
      </xdr:spPr>
    </xdr:pic>
    <xdr:clientData/>
  </xdr:twoCellAnchor>
  <xdr:twoCellAnchor editAs="oneCell">
    <xdr:from>
      <xdr:col>3</xdr:col>
      <xdr:colOff>231588</xdr:colOff>
      <xdr:row>53</xdr:row>
      <xdr:rowOff>127000</xdr:rowOff>
    </xdr:from>
    <xdr:to>
      <xdr:col>7</xdr:col>
      <xdr:colOff>49007</xdr:colOff>
      <xdr:row>54</xdr:row>
      <xdr:rowOff>168088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0C9FBDD-BEEA-06DA-25B9-5BF4DF3C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941" y="12434794"/>
          <a:ext cx="2301390" cy="283882"/>
        </a:xfrm>
        <a:prstGeom prst="rect">
          <a:avLst/>
        </a:prstGeom>
      </xdr:spPr>
    </xdr:pic>
    <xdr:clientData/>
  </xdr:twoCellAnchor>
  <xdr:twoCellAnchor editAs="oneCell">
    <xdr:from>
      <xdr:col>2</xdr:col>
      <xdr:colOff>120276</xdr:colOff>
      <xdr:row>61</xdr:row>
      <xdr:rowOff>84667</xdr:rowOff>
    </xdr:from>
    <xdr:to>
      <xdr:col>2</xdr:col>
      <xdr:colOff>1525748</xdr:colOff>
      <xdr:row>62</xdr:row>
      <xdr:rowOff>203201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8CCAA30-832E-C44E-00C5-88AAC4522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070" y="14334814"/>
          <a:ext cx="1405472" cy="36132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6</xdr:col>
      <xdr:colOff>369047</xdr:colOff>
      <xdr:row>59</xdr:row>
      <xdr:rowOff>47812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077F2AB-1BD5-1527-AAFA-EB88BEA84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794" y="13278971"/>
          <a:ext cx="389890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151824</xdr:colOff>
      <xdr:row>14</xdr:row>
      <xdr:rowOff>152400</xdr:rowOff>
    </xdr:from>
    <xdr:to>
      <xdr:col>3</xdr:col>
      <xdr:colOff>863024</xdr:colOff>
      <xdr:row>16</xdr:row>
      <xdr:rowOff>84667</xdr:rowOff>
    </xdr:to>
    <xdr:pic>
      <xdr:nvPicPr>
        <xdr:cNvPr id="8" name="Image 252">
          <a:extLst>
            <a:ext uri="{FF2B5EF4-FFF2-40B4-BE49-F238E27FC236}">
              <a16:creationId xmlns:a16="http://schemas.microsoft.com/office/drawing/2014/main" id="{913E69D6-B2D0-D24E-8EEA-CA40D9F2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1" y="3356264"/>
          <a:ext cx="711200" cy="336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200619</xdr:colOff>
      <xdr:row>14</xdr:row>
      <xdr:rowOff>168285</xdr:rowOff>
    </xdr:from>
    <xdr:to>
      <xdr:col>4</xdr:col>
      <xdr:colOff>1186150</xdr:colOff>
      <xdr:row>16</xdr:row>
      <xdr:rowOff>57150</xdr:rowOff>
    </xdr:to>
    <xdr:pic>
      <xdr:nvPicPr>
        <xdr:cNvPr id="9" name="Image 253">
          <a:extLst>
            <a:ext uri="{FF2B5EF4-FFF2-40B4-BE49-F238E27FC236}">
              <a16:creationId xmlns:a16="http://schemas.microsoft.com/office/drawing/2014/main" id="{8F4DBC9E-DC4D-4749-ACB5-5709C131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392" y="3372149"/>
          <a:ext cx="985531" cy="29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377539</xdr:colOff>
      <xdr:row>14</xdr:row>
      <xdr:rowOff>171450</xdr:rowOff>
    </xdr:from>
    <xdr:to>
      <xdr:col>5</xdr:col>
      <xdr:colOff>1260189</xdr:colOff>
      <xdr:row>16</xdr:row>
      <xdr:rowOff>63500</xdr:rowOff>
    </xdr:to>
    <xdr:pic>
      <xdr:nvPicPr>
        <xdr:cNvPr id="10" name="Image 254">
          <a:extLst>
            <a:ext uri="{FF2B5EF4-FFF2-40B4-BE49-F238E27FC236}">
              <a16:creationId xmlns:a16="http://schemas.microsoft.com/office/drawing/2014/main" id="{A1BC7B09-23D5-BA44-8063-AB070CC6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630" y="3375314"/>
          <a:ext cx="882650" cy="296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389662</xdr:colOff>
      <xdr:row>14</xdr:row>
      <xdr:rowOff>152400</xdr:rowOff>
    </xdr:from>
    <xdr:to>
      <xdr:col>6</xdr:col>
      <xdr:colOff>1234212</xdr:colOff>
      <xdr:row>16</xdr:row>
      <xdr:rowOff>88900</xdr:rowOff>
    </xdr:to>
    <xdr:pic>
      <xdr:nvPicPr>
        <xdr:cNvPr id="11" name="Image 288">
          <a:extLst>
            <a:ext uri="{FF2B5EF4-FFF2-40B4-BE49-F238E27FC236}">
              <a16:creationId xmlns:a16="http://schemas.microsoft.com/office/drawing/2014/main" id="{6475EDB1-A884-6340-A969-44C40333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3" y="3356264"/>
          <a:ext cx="844550" cy="340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561688</xdr:colOff>
      <xdr:row>41</xdr:row>
      <xdr:rowOff>193485</xdr:rowOff>
    </xdr:from>
    <xdr:to>
      <xdr:col>5</xdr:col>
      <xdr:colOff>1139538</xdr:colOff>
      <xdr:row>43</xdr:row>
      <xdr:rowOff>85535</xdr:rowOff>
    </xdr:to>
    <xdr:pic>
      <xdr:nvPicPr>
        <xdr:cNvPr id="12" name="Image 254">
          <a:extLst>
            <a:ext uri="{FF2B5EF4-FFF2-40B4-BE49-F238E27FC236}">
              <a16:creationId xmlns:a16="http://schemas.microsoft.com/office/drawing/2014/main" id="{151403AE-9010-134A-843E-EB56AC65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779" y="9242235"/>
          <a:ext cx="577850" cy="296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578126</xdr:colOff>
      <xdr:row>41</xdr:row>
      <xdr:rowOff>129988</xdr:rowOff>
    </xdr:from>
    <xdr:to>
      <xdr:col>6</xdr:col>
      <xdr:colOff>1244876</xdr:colOff>
      <xdr:row>43</xdr:row>
      <xdr:rowOff>66488</xdr:rowOff>
    </xdr:to>
    <xdr:pic>
      <xdr:nvPicPr>
        <xdr:cNvPr id="13" name="Image 288">
          <a:extLst>
            <a:ext uri="{FF2B5EF4-FFF2-40B4-BE49-F238E27FC236}">
              <a16:creationId xmlns:a16="http://schemas.microsoft.com/office/drawing/2014/main" id="{7FE8A785-782B-424D-A2F8-55E9E1CB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8467" y="9178738"/>
          <a:ext cx="666750" cy="340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500181</xdr:colOff>
      <xdr:row>68</xdr:row>
      <xdr:rowOff>178545</xdr:rowOff>
    </xdr:from>
    <xdr:to>
      <xdr:col>5</xdr:col>
      <xdr:colOff>1078031</xdr:colOff>
      <xdr:row>70</xdr:row>
      <xdr:rowOff>70595</xdr:rowOff>
    </xdr:to>
    <xdr:pic>
      <xdr:nvPicPr>
        <xdr:cNvPr id="16" name="Image 254">
          <a:extLst>
            <a:ext uri="{FF2B5EF4-FFF2-40B4-BE49-F238E27FC236}">
              <a16:creationId xmlns:a16="http://schemas.microsoft.com/office/drawing/2014/main" id="{F29AC306-3394-1E46-B73B-E3074961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4272" y="15072181"/>
          <a:ext cx="577850" cy="296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595780</xdr:colOff>
      <xdr:row>68</xdr:row>
      <xdr:rowOff>162588</xdr:rowOff>
    </xdr:from>
    <xdr:to>
      <xdr:col>6</xdr:col>
      <xdr:colOff>1262530</xdr:colOff>
      <xdr:row>70</xdr:row>
      <xdr:rowOff>99088</xdr:rowOff>
    </xdr:to>
    <xdr:pic>
      <xdr:nvPicPr>
        <xdr:cNvPr id="17" name="Image 288">
          <a:extLst>
            <a:ext uri="{FF2B5EF4-FFF2-40B4-BE49-F238E27FC236}">
              <a16:creationId xmlns:a16="http://schemas.microsoft.com/office/drawing/2014/main" id="{A25EEC80-98AE-384F-AD1C-E42B0B8E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121" y="15056224"/>
          <a:ext cx="666750" cy="340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541598</xdr:colOff>
      <xdr:row>42</xdr:row>
      <xdr:rowOff>53894</xdr:rowOff>
    </xdr:from>
    <xdr:to>
      <xdr:col>3</xdr:col>
      <xdr:colOff>690903</xdr:colOff>
      <xdr:row>43</xdr:row>
      <xdr:rowOff>1859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AD2DD2A5-0271-F44B-A187-5A15835C1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825" y="9304689"/>
          <a:ext cx="149305" cy="150010"/>
        </a:xfrm>
        <a:prstGeom prst="rect">
          <a:avLst/>
        </a:prstGeom>
      </xdr:spPr>
    </xdr:pic>
    <xdr:clientData/>
  </xdr:twoCellAnchor>
  <xdr:twoCellAnchor editAs="oneCell">
    <xdr:from>
      <xdr:col>4</xdr:col>
      <xdr:colOff>609194</xdr:colOff>
      <xdr:row>41</xdr:row>
      <xdr:rowOff>186444</xdr:rowOff>
    </xdr:from>
    <xdr:to>
      <xdr:col>4</xdr:col>
      <xdr:colOff>728724</xdr:colOff>
      <xdr:row>43</xdr:row>
      <xdr:rowOff>3038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CEC61EB7-448C-5662-DF95-0D3ED02D2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967" y="9235194"/>
          <a:ext cx="119530" cy="220685"/>
        </a:xfrm>
        <a:prstGeom prst="rect">
          <a:avLst/>
        </a:prstGeom>
      </xdr:spPr>
    </xdr:pic>
    <xdr:clientData/>
  </xdr:twoCellAnchor>
  <xdr:twoCellAnchor editAs="oneCell">
    <xdr:from>
      <xdr:col>3</xdr:col>
      <xdr:colOff>509263</xdr:colOff>
      <xdr:row>69</xdr:row>
      <xdr:rowOff>35323</xdr:rowOff>
    </xdr:from>
    <xdr:to>
      <xdr:col>3</xdr:col>
      <xdr:colOff>658568</xdr:colOff>
      <xdr:row>69</xdr:row>
      <xdr:rowOff>184628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8E10CC79-A89F-2248-94F0-18EAA2670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4490" y="15131005"/>
          <a:ext cx="149305" cy="149305"/>
        </a:xfrm>
        <a:prstGeom prst="rect">
          <a:avLst/>
        </a:prstGeom>
      </xdr:spPr>
    </xdr:pic>
    <xdr:clientData/>
  </xdr:twoCellAnchor>
  <xdr:twoCellAnchor editAs="oneCell">
    <xdr:from>
      <xdr:col>4</xdr:col>
      <xdr:colOff>620150</xdr:colOff>
      <xdr:row>68</xdr:row>
      <xdr:rowOff>167873</xdr:rowOff>
    </xdr:from>
    <xdr:to>
      <xdr:col>4</xdr:col>
      <xdr:colOff>739680</xdr:colOff>
      <xdr:row>69</xdr:row>
      <xdr:rowOff>191631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81159494-5F4E-244C-A047-D66D976C2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923" y="15061509"/>
          <a:ext cx="119530" cy="225803"/>
        </a:xfrm>
        <a:prstGeom prst="rect">
          <a:avLst/>
        </a:prstGeom>
      </xdr:spPr>
    </xdr:pic>
    <xdr:clientData/>
  </xdr:twoCellAnchor>
  <xdr:twoCellAnchor editAs="oneCell">
    <xdr:from>
      <xdr:col>2</xdr:col>
      <xdr:colOff>432125</xdr:colOff>
      <xdr:row>69</xdr:row>
      <xdr:rowOff>4712</xdr:rowOff>
    </xdr:from>
    <xdr:to>
      <xdr:col>2</xdr:col>
      <xdr:colOff>782470</xdr:colOff>
      <xdr:row>70</xdr:row>
      <xdr:rowOff>27719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B0B55A69-21F3-2F87-0989-E312B6EE3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5080" y="15706530"/>
          <a:ext cx="350345" cy="225053"/>
        </a:xfrm>
        <a:prstGeom prst="rect">
          <a:avLst/>
        </a:prstGeom>
      </xdr:spPr>
    </xdr:pic>
    <xdr:clientData/>
  </xdr:twoCellAnchor>
  <xdr:twoCellAnchor editAs="oneCell">
    <xdr:from>
      <xdr:col>2</xdr:col>
      <xdr:colOff>416373</xdr:colOff>
      <xdr:row>42</xdr:row>
      <xdr:rowOff>5116</xdr:rowOff>
    </xdr:from>
    <xdr:to>
      <xdr:col>2</xdr:col>
      <xdr:colOff>766718</xdr:colOff>
      <xdr:row>43</xdr:row>
      <xdr:rowOff>23008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EA59324C-B924-2942-8A38-6C444B071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9328" y="9544548"/>
          <a:ext cx="350345" cy="219937"/>
        </a:xfrm>
        <a:prstGeom prst="rect">
          <a:avLst/>
        </a:prstGeom>
      </xdr:spPr>
    </xdr:pic>
    <xdr:clientData/>
  </xdr:twoCellAnchor>
  <xdr:twoCellAnchor editAs="oneCell">
    <xdr:from>
      <xdr:col>2</xdr:col>
      <xdr:colOff>434389</xdr:colOff>
      <xdr:row>15</xdr:row>
      <xdr:rowOff>9006</xdr:rowOff>
    </xdr:from>
    <xdr:to>
      <xdr:col>2</xdr:col>
      <xdr:colOff>784734</xdr:colOff>
      <xdr:row>16</xdr:row>
      <xdr:rowOff>32015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D21314AF-7820-6043-B803-9D011FFC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7344" y="3414915"/>
          <a:ext cx="350345" cy="225054"/>
        </a:xfrm>
        <a:prstGeom prst="rect">
          <a:avLst/>
        </a:prstGeom>
      </xdr:spPr>
    </xdr:pic>
    <xdr:clientData/>
  </xdr:twoCellAnchor>
  <xdr:twoCellAnchor editAs="oneCell">
    <xdr:from>
      <xdr:col>1</xdr:col>
      <xdr:colOff>18676</xdr:colOff>
      <xdr:row>2</xdr:row>
      <xdr:rowOff>130735</xdr:rowOff>
    </xdr:from>
    <xdr:to>
      <xdr:col>2</xdr:col>
      <xdr:colOff>1004047</xdr:colOff>
      <xdr:row>7</xdr:row>
      <xdr:rowOff>67235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C918FF0F-307D-6E9B-48F0-77F6BB294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36176"/>
          <a:ext cx="2044700" cy="1206500"/>
        </a:xfrm>
        <a:prstGeom prst="rect">
          <a:avLst/>
        </a:prstGeom>
      </xdr:spPr>
    </xdr:pic>
    <xdr:clientData/>
  </xdr:twoCellAnchor>
  <xdr:twoCellAnchor editAs="oneCell">
    <xdr:from>
      <xdr:col>9</xdr:col>
      <xdr:colOff>808182</xdr:colOff>
      <xdr:row>0</xdr:row>
      <xdr:rowOff>177426</xdr:rowOff>
    </xdr:from>
    <xdr:to>
      <xdr:col>11</xdr:col>
      <xdr:colOff>520883</xdr:colOff>
      <xdr:row>9</xdr:row>
      <xdr:rowOff>71284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FBA5C8-36D7-7D40-A9E5-7CC211813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1932" y="177426"/>
          <a:ext cx="1357928" cy="195760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12701</xdr:colOff>
      <xdr:row>1</xdr:row>
      <xdr:rowOff>38100</xdr:rowOff>
    </xdr:from>
    <xdr:to>
      <xdr:col>10</xdr:col>
      <xdr:colOff>194439</xdr:colOff>
      <xdr:row>27</xdr:row>
      <xdr:rowOff>198347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B31150B-D579-3045-8B41-2B3001992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241300"/>
          <a:ext cx="7611238" cy="5443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longee-plaisi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plongee-plaisir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4067-A44C-3041-BD5C-A5F2C932FA82}">
  <dimension ref="B1:W124"/>
  <sheetViews>
    <sheetView tabSelected="1" topLeftCell="A8" zoomScale="75" zoomScaleNormal="100" workbookViewId="0">
      <selection activeCell="D34" sqref="D34"/>
    </sheetView>
  </sheetViews>
  <sheetFormatPr baseColWidth="10" defaultRowHeight="16" x14ac:dyDescent="0.2"/>
  <cols>
    <col min="1" max="1" width="4.1640625" customWidth="1"/>
    <col min="2" max="2" width="15.6640625" style="25" customWidth="1"/>
    <col min="3" max="3" width="22.33203125" customWidth="1"/>
    <col min="4" max="4" width="7.6640625" customWidth="1"/>
    <col min="5" max="5" width="8.5" customWidth="1"/>
    <col min="6" max="6" width="7.83203125" customWidth="1"/>
    <col min="7" max="7" width="8.5" customWidth="1"/>
    <col min="8" max="8" width="9.6640625" customWidth="1"/>
    <col min="9" max="9" width="11.33203125" customWidth="1"/>
    <col min="10" max="10" width="9.1640625" customWidth="1"/>
    <col min="11" max="12" width="10" customWidth="1"/>
    <col min="13" max="13" width="10.1640625" customWidth="1"/>
    <col min="14" max="14" width="10.5" customWidth="1"/>
    <col min="15" max="15" width="10.33203125" customWidth="1"/>
    <col min="16" max="16" width="11.5" customWidth="1"/>
    <col min="17" max="17" width="10.33203125" customWidth="1"/>
    <col min="18" max="18" width="10" customWidth="1"/>
    <col min="19" max="19" width="9.6640625" customWidth="1"/>
    <col min="20" max="21" width="10" customWidth="1"/>
    <col min="22" max="23" width="10.5" customWidth="1"/>
  </cols>
  <sheetData>
    <row r="1" spans="2:23" x14ac:dyDescent="0.2">
      <c r="B1" s="29">
        <v>44902</v>
      </c>
    </row>
    <row r="2" spans="2:23" x14ac:dyDescent="0.2">
      <c r="B2" s="7" t="s">
        <v>8</v>
      </c>
    </row>
    <row r="3" spans="2:23" ht="21" x14ac:dyDescent="0.2">
      <c r="G3" s="104" t="s">
        <v>86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2:23" ht="19" x14ac:dyDescent="0.25">
      <c r="G4" s="105" t="s">
        <v>87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2:23" ht="19" x14ac:dyDescent="0.25">
      <c r="G5" s="105" t="s">
        <v>41</v>
      </c>
      <c r="H5" s="105"/>
      <c r="I5" s="105"/>
      <c r="J5" s="105"/>
      <c r="K5" s="105"/>
      <c r="L5" s="105"/>
      <c r="M5" s="105"/>
      <c r="N5" s="105"/>
      <c r="O5" s="105"/>
      <c r="P5" s="105"/>
      <c r="Q5" s="84"/>
    </row>
    <row r="6" spans="2:23" ht="40" customHeight="1" x14ac:dyDescent="0.2">
      <c r="D6" s="116" t="s">
        <v>75</v>
      </c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</row>
    <row r="8" spans="2:23" ht="43" customHeight="1" x14ac:dyDescent="0.2">
      <c r="B8" s="109" t="s">
        <v>88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76"/>
    </row>
    <row r="9" spans="2:23" ht="17" thickBot="1" x14ac:dyDescent="0.25"/>
    <row r="10" spans="2:23" ht="17" thickTop="1" x14ac:dyDescent="0.2">
      <c r="B10" s="101"/>
      <c r="C10" s="42" t="s">
        <v>38</v>
      </c>
      <c r="D10" s="42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8"/>
    </row>
    <row r="11" spans="2:23" ht="16" customHeight="1" x14ac:dyDescent="0.2">
      <c r="B11" s="102"/>
      <c r="C11" s="122" t="s">
        <v>22</v>
      </c>
      <c r="D11" s="123"/>
      <c r="E11" s="36">
        <v>0.95</v>
      </c>
      <c r="F11" s="36" t="s">
        <v>23</v>
      </c>
      <c r="G11" s="124" t="s">
        <v>39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79"/>
    </row>
    <row r="12" spans="2:23" ht="16" customHeight="1" x14ac:dyDescent="0.2">
      <c r="B12" s="102"/>
      <c r="C12" s="122" t="s">
        <v>24</v>
      </c>
      <c r="D12" s="123"/>
      <c r="E12" s="36">
        <v>0.79</v>
      </c>
      <c r="F12" s="36" t="s">
        <v>23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79"/>
    </row>
    <row r="13" spans="2:23" ht="16" customHeight="1" x14ac:dyDescent="0.2">
      <c r="B13" s="102"/>
      <c r="C13" s="122" t="s">
        <v>33</v>
      </c>
      <c r="D13" s="123"/>
      <c r="E13" s="36">
        <v>6.3E-2</v>
      </c>
      <c r="F13" s="36" t="s">
        <v>23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79"/>
    </row>
    <row r="14" spans="2:23" ht="16" customHeight="1" x14ac:dyDescent="0.2">
      <c r="B14" s="102"/>
      <c r="C14" s="122" t="s">
        <v>25</v>
      </c>
      <c r="D14" s="123"/>
      <c r="E14" s="36">
        <f>E11*E12</f>
        <v>0.75049999999999994</v>
      </c>
      <c r="F14" s="36" t="s">
        <v>23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79"/>
    </row>
    <row r="15" spans="2:23" ht="16" customHeight="1" x14ac:dyDescent="0.2">
      <c r="B15" s="31">
        <v>1</v>
      </c>
      <c r="C15" s="122" t="s">
        <v>26</v>
      </c>
      <c r="D15" s="123"/>
      <c r="E15" s="36">
        <v>0.2</v>
      </c>
      <c r="F15" s="36" t="s">
        <v>23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79"/>
    </row>
    <row r="16" spans="2:23" x14ac:dyDescent="0.2">
      <c r="B16" s="102"/>
      <c r="C16" s="122" t="s">
        <v>27</v>
      </c>
      <c r="D16" s="123"/>
      <c r="E16" s="36">
        <v>10</v>
      </c>
      <c r="F16" s="36" t="s">
        <v>28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79"/>
    </row>
    <row r="17" spans="2:23" x14ac:dyDescent="0.2">
      <c r="B17" s="102"/>
      <c r="C17" s="122" t="s">
        <v>36</v>
      </c>
      <c r="D17" s="123"/>
      <c r="E17" s="123"/>
      <c r="F17" s="123"/>
      <c r="G17" s="80"/>
      <c r="H17" s="81">
        <v>1</v>
      </c>
      <c r="I17" s="81">
        <v>2</v>
      </c>
      <c r="J17" s="81">
        <v>3</v>
      </c>
      <c r="K17" s="81">
        <v>4</v>
      </c>
      <c r="L17" s="81">
        <v>5</v>
      </c>
      <c r="M17" s="81">
        <v>6</v>
      </c>
      <c r="N17" s="81">
        <v>7</v>
      </c>
      <c r="O17" s="81">
        <v>8</v>
      </c>
      <c r="P17" s="81">
        <v>9</v>
      </c>
      <c r="Q17" s="81">
        <v>10</v>
      </c>
      <c r="R17" s="81">
        <v>11</v>
      </c>
      <c r="S17" s="81">
        <v>12</v>
      </c>
      <c r="T17" s="81">
        <v>13</v>
      </c>
      <c r="U17" s="81">
        <v>14</v>
      </c>
      <c r="V17" s="81">
        <v>15</v>
      </c>
      <c r="W17" s="82">
        <v>16</v>
      </c>
    </row>
    <row r="18" spans="2:23" x14ac:dyDescent="0.2">
      <c r="B18" s="102"/>
      <c r="C18" s="122" t="s">
        <v>30</v>
      </c>
      <c r="D18" s="123"/>
      <c r="E18" s="123"/>
      <c r="F18" s="123"/>
      <c r="G18" s="80"/>
      <c r="H18" s="37">
        <v>5</v>
      </c>
      <c r="I18" s="37">
        <v>8</v>
      </c>
      <c r="J18" s="37">
        <v>12.5</v>
      </c>
      <c r="K18" s="37">
        <v>18.5</v>
      </c>
      <c r="L18" s="37">
        <v>27</v>
      </c>
      <c r="M18" s="37">
        <v>38.299999999999997</v>
      </c>
      <c r="N18" s="37">
        <v>54.3</v>
      </c>
      <c r="O18" s="37">
        <v>77</v>
      </c>
      <c r="P18" s="37">
        <v>109</v>
      </c>
      <c r="Q18" s="37">
        <v>146</v>
      </c>
      <c r="R18" s="37">
        <v>187</v>
      </c>
      <c r="S18" s="37">
        <v>239</v>
      </c>
      <c r="T18" s="37">
        <v>305</v>
      </c>
      <c r="U18" s="37">
        <v>390</v>
      </c>
      <c r="V18" s="37">
        <v>498</v>
      </c>
      <c r="W18" s="38">
        <v>635</v>
      </c>
    </row>
    <row r="19" spans="2:23" x14ac:dyDescent="0.2">
      <c r="B19" s="102"/>
      <c r="C19" s="122" t="s">
        <v>31</v>
      </c>
      <c r="D19" s="123"/>
      <c r="E19" s="123"/>
      <c r="F19" s="123"/>
      <c r="G19" s="80"/>
      <c r="H19" s="37">
        <v>2.96</v>
      </c>
      <c r="I19" s="37">
        <v>2.54</v>
      </c>
      <c r="J19" s="37">
        <v>2.25</v>
      </c>
      <c r="K19" s="37">
        <v>2.0299999999999998</v>
      </c>
      <c r="L19" s="37">
        <v>1.85</v>
      </c>
      <c r="M19" s="37">
        <v>1.69</v>
      </c>
      <c r="N19" s="37">
        <v>1.59</v>
      </c>
      <c r="O19" s="37">
        <v>1.52</v>
      </c>
      <c r="P19" s="37">
        <v>1.47</v>
      </c>
      <c r="Q19" s="37">
        <v>1.43</v>
      </c>
      <c r="R19" s="37">
        <v>1.4</v>
      </c>
      <c r="S19" s="37">
        <v>1.37</v>
      </c>
      <c r="T19" s="37">
        <v>1.34</v>
      </c>
      <c r="U19" s="37">
        <v>1.31</v>
      </c>
      <c r="V19" s="37">
        <v>1.29</v>
      </c>
      <c r="W19" s="38">
        <v>1.27</v>
      </c>
    </row>
    <row r="20" spans="2:23" ht="17" thickBot="1" x14ac:dyDescent="0.25">
      <c r="B20" s="103"/>
      <c r="C20" s="118" t="s">
        <v>32</v>
      </c>
      <c r="D20" s="119"/>
      <c r="E20" s="119"/>
      <c r="F20" s="119"/>
      <c r="G20" s="83"/>
      <c r="H20" s="44">
        <v>0.17899999999999999</v>
      </c>
      <c r="I20" s="44">
        <v>0.154</v>
      </c>
      <c r="J20" s="44">
        <v>0.13800000000000001</v>
      </c>
      <c r="K20" s="44">
        <v>0.128</v>
      </c>
      <c r="L20" s="44">
        <v>0.123</v>
      </c>
      <c r="M20" s="44">
        <v>0.11899999999999999</v>
      </c>
      <c r="N20" s="44">
        <v>0.115</v>
      </c>
      <c r="O20" s="44">
        <v>0.112</v>
      </c>
      <c r="P20" s="44">
        <v>0.11</v>
      </c>
      <c r="Q20" s="44">
        <v>0.108</v>
      </c>
      <c r="R20" s="44">
        <v>0.107</v>
      </c>
      <c r="S20" s="44">
        <v>0.106</v>
      </c>
      <c r="T20" s="44">
        <v>0.105</v>
      </c>
      <c r="U20" s="44">
        <v>0.105</v>
      </c>
      <c r="V20" s="44">
        <v>0.104</v>
      </c>
      <c r="W20" s="45">
        <v>0.104</v>
      </c>
    </row>
    <row r="21" spans="2:23" ht="17" thickBot="1" x14ac:dyDescent="0.25"/>
    <row r="22" spans="2:23" x14ac:dyDescent="0.2">
      <c r="B22" s="120"/>
      <c r="C22" t="str">
        <f t="shared" ref="C22:C26" si="0">"M"&amp;_xlfn.VALUETOTEXT(E22,0)</f>
        <v>M0</v>
      </c>
      <c r="E22" s="39">
        <v>0</v>
      </c>
      <c r="F22" t="s">
        <v>74</v>
      </c>
      <c r="H22" s="43">
        <f>H$19+$E22*H$20</f>
        <v>2.96</v>
      </c>
      <c r="I22" s="43">
        <f t="shared" ref="I22:W22" si="1">I$19+$E22*I$20</f>
        <v>2.54</v>
      </c>
      <c r="J22" s="43">
        <f t="shared" si="1"/>
        <v>2.25</v>
      </c>
      <c r="K22" s="43">
        <f t="shared" si="1"/>
        <v>2.0299999999999998</v>
      </c>
      <c r="L22" s="43">
        <f t="shared" si="1"/>
        <v>1.85</v>
      </c>
      <c r="M22" s="43">
        <f t="shared" si="1"/>
        <v>1.69</v>
      </c>
      <c r="N22" s="43">
        <f t="shared" si="1"/>
        <v>1.59</v>
      </c>
      <c r="O22" s="43">
        <f t="shared" si="1"/>
        <v>1.52</v>
      </c>
      <c r="P22" s="43">
        <f t="shared" si="1"/>
        <v>1.47</v>
      </c>
      <c r="Q22" s="43">
        <f t="shared" si="1"/>
        <v>1.43</v>
      </c>
      <c r="R22" s="43">
        <f t="shared" si="1"/>
        <v>1.4</v>
      </c>
      <c r="S22" s="43">
        <f t="shared" si="1"/>
        <v>1.37</v>
      </c>
      <c r="T22" s="43">
        <f t="shared" si="1"/>
        <v>1.34</v>
      </c>
      <c r="U22" s="43">
        <f t="shared" si="1"/>
        <v>1.31</v>
      </c>
      <c r="V22" s="43">
        <f t="shared" si="1"/>
        <v>1.29</v>
      </c>
      <c r="W22" s="43">
        <f t="shared" si="1"/>
        <v>1.27</v>
      </c>
    </row>
    <row r="23" spans="2:23" x14ac:dyDescent="0.2">
      <c r="B23" s="107"/>
      <c r="C23" t="str">
        <f t="shared" si="0"/>
        <v>M3</v>
      </c>
      <c r="E23" s="39">
        <v>3</v>
      </c>
      <c r="F23" t="s">
        <v>29</v>
      </c>
      <c r="H23" s="43">
        <f t="shared" ref="H23:W26" si="2">H$19+$E23*H$20</f>
        <v>3.4969999999999999</v>
      </c>
      <c r="I23" s="43">
        <f t="shared" si="2"/>
        <v>3.0019999999999998</v>
      </c>
      <c r="J23" s="43">
        <f t="shared" si="2"/>
        <v>2.6640000000000001</v>
      </c>
      <c r="K23" s="43">
        <f t="shared" si="2"/>
        <v>2.4139999999999997</v>
      </c>
      <c r="L23" s="43">
        <f t="shared" si="2"/>
        <v>2.2190000000000003</v>
      </c>
      <c r="M23" s="43">
        <f t="shared" si="2"/>
        <v>2.0469999999999997</v>
      </c>
      <c r="N23" s="43">
        <f t="shared" si="2"/>
        <v>1.9350000000000001</v>
      </c>
      <c r="O23" s="43">
        <f t="shared" si="2"/>
        <v>1.8560000000000001</v>
      </c>
      <c r="P23" s="43">
        <f t="shared" si="2"/>
        <v>1.8</v>
      </c>
      <c r="Q23" s="43">
        <f t="shared" si="2"/>
        <v>1.754</v>
      </c>
      <c r="R23" s="43">
        <f t="shared" si="2"/>
        <v>1.7209999999999999</v>
      </c>
      <c r="S23" s="43">
        <f t="shared" si="2"/>
        <v>1.6880000000000002</v>
      </c>
      <c r="T23" s="43">
        <f t="shared" si="2"/>
        <v>1.655</v>
      </c>
      <c r="U23" s="43">
        <f t="shared" si="2"/>
        <v>1.625</v>
      </c>
      <c r="V23" s="43">
        <f t="shared" si="2"/>
        <v>1.6020000000000001</v>
      </c>
      <c r="W23" s="43">
        <f t="shared" si="2"/>
        <v>1.5820000000000001</v>
      </c>
    </row>
    <row r="24" spans="2:23" x14ac:dyDescent="0.2">
      <c r="B24" s="32">
        <v>7</v>
      </c>
      <c r="C24" t="str">
        <f t="shared" si="0"/>
        <v>M6</v>
      </c>
      <c r="E24" s="39">
        <v>6</v>
      </c>
      <c r="F24" t="s">
        <v>29</v>
      </c>
      <c r="H24" s="43">
        <f t="shared" si="2"/>
        <v>4.0339999999999998</v>
      </c>
      <c r="I24" s="43">
        <f t="shared" si="2"/>
        <v>3.464</v>
      </c>
      <c r="J24" s="43">
        <f t="shared" si="2"/>
        <v>3.0780000000000003</v>
      </c>
      <c r="K24" s="43">
        <f t="shared" si="2"/>
        <v>2.798</v>
      </c>
      <c r="L24" s="43">
        <f t="shared" si="2"/>
        <v>2.5880000000000001</v>
      </c>
      <c r="M24" s="43">
        <f t="shared" si="2"/>
        <v>2.4039999999999999</v>
      </c>
      <c r="N24" s="43">
        <f t="shared" si="2"/>
        <v>2.2800000000000002</v>
      </c>
      <c r="O24" s="43">
        <f t="shared" si="2"/>
        <v>2.1920000000000002</v>
      </c>
      <c r="P24" s="43">
        <f t="shared" si="2"/>
        <v>2.13</v>
      </c>
      <c r="Q24" s="43">
        <f t="shared" si="2"/>
        <v>2.0779999999999998</v>
      </c>
      <c r="R24" s="43">
        <f t="shared" si="2"/>
        <v>2.0419999999999998</v>
      </c>
      <c r="S24" s="43">
        <f t="shared" si="2"/>
        <v>2.0060000000000002</v>
      </c>
      <c r="T24" s="43">
        <f t="shared" si="2"/>
        <v>1.9700000000000002</v>
      </c>
      <c r="U24" s="43">
        <f t="shared" si="2"/>
        <v>1.94</v>
      </c>
      <c r="V24" s="43">
        <f t="shared" si="2"/>
        <v>1.9140000000000001</v>
      </c>
      <c r="W24" s="43">
        <f t="shared" si="2"/>
        <v>1.8940000000000001</v>
      </c>
    </row>
    <row r="25" spans="2:23" x14ac:dyDescent="0.2">
      <c r="B25" s="107"/>
      <c r="C25" t="str">
        <f t="shared" si="0"/>
        <v>M9</v>
      </c>
      <c r="E25" s="39">
        <v>9</v>
      </c>
      <c r="F25" t="s">
        <v>29</v>
      </c>
      <c r="H25" s="43">
        <f t="shared" si="2"/>
        <v>4.5709999999999997</v>
      </c>
      <c r="I25" s="43">
        <f t="shared" si="2"/>
        <v>3.9260000000000002</v>
      </c>
      <c r="J25" s="43">
        <f t="shared" si="2"/>
        <v>3.492</v>
      </c>
      <c r="K25" s="43">
        <f t="shared" si="2"/>
        <v>3.1819999999999999</v>
      </c>
      <c r="L25" s="43">
        <f t="shared" si="2"/>
        <v>2.9569999999999999</v>
      </c>
      <c r="M25" s="43">
        <f t="shared" si="2"/>
        <v>2.7610000000000001</v>
      </c>
      <c r="N25" s="43">
        <f t="shared" si="2"/>
        <v>2.625</v>
      </c>
      <c r="O25" s="43">
        <f t="shared" si="2"/>
        <v>2.528</v>
      </c>
      <c r="P25" s="43">
        <f t="shared" si="2"/>
        <v>2.46</v>
      </c>
      <c r="Q25" s="43">
        <f t="shared" si="2"/>
        <v>2.4020000000000001</v>
      </c>
      <c r="R25" s="43">
        <f t="shared" si="2"/>
        <v>2.363</v>
      </c>
      <c r="S25" s="43">
        <f t="shared" si="2"/>
        <v>2.3239999999999998</v>
      </c>
      <c r="T25" s="43">
        <f t="shared" si="2"/>
        <v>2.2850000000000001</v>
      </c>
      <c r="U25" s="43">
        <f t="shared" si="2"/>
        <v>2.2549999999999999</v>
      </c>
      <c r="V25" s="43">
        <f t="shared" si="2"/>
        <v>2.226</v>
      </c>
      <c r="W25" s="43">
        <f t="shared" si="2"/>
        <v>2.206</v>
      </c>
    </row>
    <row r="26" spans="2:23" ht="17" thickBot="1" x14ac:dyDescent="0.25">
      <c r="B26" s="108"/>
      <c r="C26" t="str">
        <f t="shared" si="0"/>
        <v>M12</v>
      </c>
      <c r="E26" s="39">
        <v>12</v>
      </c>
      <c r="F26" t="s">
        <v>29</v>
      </c>
      <c r="H26" s="43">
        <f t="shared" si="2"/>
        <v>5.1079999999999997</v>
      </c>
      <c r="I26" s="43">
        <f t="shared" si="2"/>
        <v>4.3879999999999999</v>
      </c>
      <c r="J26" s="43">
        <f t="shared" si="2"/>
        <v>3.9060000000000001</v>
      </c>
      <c r="K26" s="43">
        <f t="shared" si="2"/>
        <v>3.5659999999999998</v>
      </c>
      <c r="L26" s="43">
        <f t="shared" si="2"/>
        <v>3.3260000000000001</v>
      </c>
      <c r="M26" s="43">
        <f t="shared" si="2"/>
        <v>3.1179999999999999</v>
      </c>
      <c r="N26" s="43">
        <f t="shared" si="2"/>
        <v>2.97</v>
      </c>
      <c r="O26" s="43">
        <f t="shared" si="2"/>
        <v>2.8639999999999999</v>
      </c>
      <c r="P26" s="43">
        <f t="shared" si="2"/>
        <v>2.79</v>
      </c>
      <c r="Q26" s="43">
        <f t="shared" si="2"/>
        <v>2.726</v>
      </c>
      <c r="R26" s="43">
        <f t="shared" si="2"/>
        <v>2.6840000000000002</v>
      </c>
      <c r="S26" s="43">
        <f t="shared" si="2"/>
        <v>2.6420000000000003</v>
      </c>
      <c r="T26" s="43">
        <f t="shared" si="2"/>
        <v>2.6</v>
      </c>
      <c r="U26" s="43">
        <f t="shared" si="2"/>
        <v>2.5700000000000003</v>
      </c>
      <c r="V26" s="43">
        <f t="shared" si="2"/>
        <v>2.5380000000000003</v>
      </c>
      <c r="W26" s="43">
        <f t="shared" si="2"/>
        <v>2.5179999999999998</v>
      </c>
    </row>
    <row r="27" spans="2:23" ht="17" thickBot="1" x14ac:dyDescent="0.25">
      <c r="E27" s="70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2:23" x14ac:dyDescent="0.2">
      <c r="B28" s="101" t="s">
        <v>66</v>
      </c>
      <c r="C28" t="s">
        <v>67</v>
      </c>
      <c r="D28" s="39">
        <v>0.95</v>
      </c>
      <c r="E28" s="36" t="s">
        <v>23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2:23" ht="17" thickBot="1" x14ac:dyDescent="0.25">
      <c r="B29" s="121"/>
      <c r="C29" t="s">
        <v>68</v>
      </c>
      <c r="D29" s="39">
        <v>0.79</v>
      </c>
      <c r="E29" t="s">
        <v>23</v>
      </c>
    </row>
    <row r="30" spans="2:23" x14ac:dyDescent="0.2">
      <c r="B30" s="107"/>
      <c r="C30" t="str">
        <f>"M"&amp;_xlfn.VALUETOTEXT(E30,0)&amp;" (gf)"</f>
        <v>M0 (gf)</v>
      </c>
      <c r="D30" s="40">
        <v>0.9</v>
      </c>
      <c r="E30">
        <f>E22</f>
        <v>0</v>
      </c>
      <c r="F30" t="s">
        <v>74</v>
      </c>
      <c r="G30" t="str">
        <f>$D$28+E30/10&amp;" bar"</f>
        <v>0,95 bar</v>
      </c>
      <c r="H30" s="91">
        <f>(H22-($D$28+$E30/10))*$D30+($D$28+$E30/10)</f>
        <v>2.7589999999999999</v>
      </c>
      <c r="I30" s="91">
        <f t="shared" ref="I30:W30" si="3">(I22-(($D$28+$E30/10)))*$D30+(($D$28+$E30/10))</f>
        <v>2.3810000000000002</v>
      </c>
      <c r="J30" s="91">
        <f t="shared" si="3"/>
        <v>2.12</v>
      </c>
      <c r="K30" s="91">
        <f t="shared" si="3"/>
        <v>1.9219999999999997</v>
      </c>
      <c r="L30" s="91">
        <f t="shared" si="3"/>
        <v>1.7600000000000002</v>
      </c>
      <c r="M30" s="91">
        <f t="shared" si="3"/>
        <v>1.6160000000000001</v>
      </c>
      <c r="N30" s="91">
        <f t="shared" si="3"/>
        <v>1.5260000000000002</v>
      </c>
      <c r="O30" s="91">
        <f t="shared" si="3"/>
        <v>1.4630000000000001</v>
      </c>
      <c r="P30" s="91">
        <f t="shared" si="3"/>
        <v>1.4179999999999999</v>
      </c>
      <c r="Q30" s="91">
        <f t="shared" si="3"/>
        <v>1.3819999999999999</v>
      </c>
      <c r="R30" s="91">
        <f t="shared" si="3"/>
        <v>1.355</v>
      </c>
      <c r="S30" s="91">
        <f t="shared" si="3"/>
        <v>1.3280000000000001</v>
      </c>
      <c r="T30" s="91">
        <f t="shared" si="3"/>
        <v>1.3010000000000002</v>
      </c>
      <c r="U30" s="91">
        <f t="shared" si="3"/>
        <v>1.274</v>
      </c>
      <c r="V30" s="91">
        <f t="shared" si="3"/>
        <v>1.256</v>
      </c>
      <c r="W30" s="91">
        <f t="shared" si="3"/>
        <v>1.238</v>
      </c>
    </row>
    <row r="31" spans="2:23" x14ac:dyDescent="0.2">
      <c r="B31" s="107"/>
      <c r="C31" t="str">
        <f t="shared" ref="C31:C34" si="4">"M"&amp;_xlfn.VALUETOTEXT(E31,0)&amp;" (gf)"</f>
        <v>M3 (gf)</v>
      </c>
      <c r="D31" s="40">
        <v>0.9</v>
      </c>
      <c r="E31">
        <f>E23</f>
        <v>3</v>
      </c>
      <c r="F31" t="s">
        <v>29</v>
      </c>
      <c r="G31" t="str">
        <f t="shared" ref="G31:G34" si="5">$D$28+E31/10&amp;" bar"</f>
        <v>1,25 bar</v>
      </c>
      <c r="H31" s="91">
        <f t="shared" ref="H31:H32" si="6">(H23-($D$28+$E31/10))*$D31+($D$28+$E31/10)</f>
        <v>3.2723</v>
      </c>
      <c r="I31" s="91">
        <f t="shared" ref="I31:K34" si="7">(I23-(($D$28+$E31/10)))*$D31+(($D$28+$E31/10))</f>
        <v>2.8267999999999995</v>
      </c>
      <c r="J31" s="91">
        <f t="shared" si="7"/>
        <v>2.5226000000000002</v>
      </c>
      <c r="K31" s="91">
        <f t="shared" si="7"/>
        <v>2.2976000000000001</v>
      </c>
      <c r="L31" s="91">
        <f t="shared" ref="L31" si="8">(L23-(($D$28+$E31/10)*$D$29))*$D31+(($D$28+$E31/10)*$D$29)</f>
        <v>2.0958500000000004</v>
      </c>
      <c r="M31" s="91">
        <f t="shared" ref="M31:W34" si="9">(M23-(($D$28+$E31/10)))*$D31+(($D$28+$E31/10))</f>
        <v>1.9672999999999998</v>
      </c>
      <c r="N31" s="91">
        <f t="shared" si="9"/>
        <v>1.8665</v>
      </c>
      <c r="O31" s="91">
        <f t="shared" si="9"/>
        <v>1.7954000000000001</v>
      </c>
      <c r="P31" s="91">
        <f t="shared" si="9"/>
        <v>1.7450000000000001</v>
      </c>
      <c r="Q31" s="91">
        <f t="shared" si="9"/>
        <v>1.7036</v>
      </c>
      <c r="R31" s="91">
        <f t="shared" si="9"/>
        <v>1.6738999999999999</v>
      </c>
      <c r="S31" s="91">
        <f t="shared" si="9"/>
        <v>1.6442000000000001</v>
      </c>
      <c r="T31" s="91">
        <f t="shared" si="9"/>
        <v>1.6145</v>
      </c>
      <c r="U31" s="91">
        <f t="shared" si="9"/>
        <v>1.5874999999999999</v>
      </c>
      <c r="V31" s="91">
        <f t="shared" si="9"/>
        <v>1.5668000000000002</v>
      </c>
      <c r="W31" s="91">
        <f t="shared" si="9"/>
        <v>1.5488</v>
      </c>
    </row>
    <row r="32" spans="2:23" x14ac:dyDescent="0.2">
      <c r="B32" s="32">
        <v>8</v>
      </c>
      <c r="C32" t="str">
        <f t="shared" si="4"/>
        <v>M6 (gf)</v>
      </c>
      <c r="D32" s="40">
        <v>0.9</v>
      </c>
      <c r="E32">
        <f>E24</f>
        <v>6</v>
      </c>
      <c r="F32" t="s">
        <v>29</v>
      </c>
      <c r="G32" t="str">
        <f t="shared" si="5"/>
        <v>1,55 bar</v>
      </c>
      <c r="H32" s="91">
        <f t="shared" si="6"/>
        <v>3.7856000000000001</v>
      </c>
      <c r="I32" s="91">
        <f t="shared" si="7"/>
        <v>3.2725999999999997</v>
      </c>
      <c r="J32" s="91">
        <f t="shared" si="7"/>
        <v>2.9252000000000002</v>
      </c>
      <c r="K32" s="91">
        <f t="shared" si="7"/>
        <v>2.6732</v>
      </c>
      <c r="L32" s="91">
        <f t="shared" ref="L32" si="10">(L24-(($D$28+$E32/10)*$D$29))*$D32+(($D$28+$E32/10)*$D$29)</f>
        <v>2.4516499999999999</v>
      </c>
      <c r="M32" s="91">
        <f t="shared" si="9"/>
        <v>2.3186</v>
      </c>
      <c r="N32" s="91">
        <f t="shared" si="9"/>
        <v>2.2070000000000003</v>
      </c>
      <c r="O32" s="91">
        <f t="shared" si="9"/>
        <v>2.1278000000000001</v>
      </c>
      <c r="P32" s="91">
        <f t="shared" si="9"/>
        <v>2.0720000000000001</v>
      </c>
      <c r="Q32" s="91">
        <f t="shared" si="9"/>
        <v>2.0251999999999999</v>
      </c>
      <c r="R32" s="91">
        <f t="shared" si="9"/>
        <v>1.9927999999999999</v>
      </c>
      <c r="S32" s="91">
        <f t="shared" si="9"/>
        <v>1.9604000000000001</v>
      </c>
      <c r="T32" s="91">
        <f t="shared" si="9"/>
        <v>1.9280000000000002</v>
      </c>
      <c r="U32" s="91">
        <f t="shared" si="9"/>
        <v>1.901</v>
      </c>
      <c r="V32" s="91">
        <f t="shared" si="9"/>
        <v>1.8776000000000002</v>
      </c>
      <c r="W32" s="91">
        <f t="shared" si="9"/>
        <v>1.8596000000000001</v>
      </c>
    </row>
    <row r="33" spans="2:23" x14ac:dyDescent="0.2">
      <c r="B33" s="107"/>
      <c r="C33" t="str">
        <f t="shared" si="4"/>
        <v>M9 (gf)</v>
      </c>
      <c r="D33" s="40">
        <v>0.9</v>
      </c>
      <c r="E33">
        <f>E25</f>
        <v>9</v>
      </c>
      <c r="F33" t="s">
        <v>29</v>
      </c>
      <c r="G33" t="str">
        <f t="shared" si="5"/>
        <v>1,85 bar</v>
      </c>
      <c r="H33" s="91">
        <f t="shared" ref="H33:L33" si="11">(H25-(($D$28+$E33/10)*$D$29))*$D33+(($D$28+$E33/10)*$D$29)</f>
        <v>4.2600499999999997</v>
      </c>
      <c r="I33" s="91">
        <f t="shared" si="7"/>
        <v>3.7183999999999999</v>
      </c>
      <c r="J33" s="91">
        <f t="shared" si="7"/>
        <v>3.3277999999999999</v>
      </c>
      <c r="K33" s="91">
        <f t="shared" si="7"/>
        <v>3.0488</v>
      </c>
      <c r="L33" s="91">
        <f t="shared" si="11"/>
        <v>2.8074500000000002</v>
      </c>
      <c r="M33" s="91">
        <f t="shared" si="9"/>
        <v>2.6699000000000002</v>
      </c>
      <c r="N33" s="91">
        <f t="shared" si="9"/>
        <v>2.5474999999999999</v>
      </c>
      <c r="O33" s="91">
        <f t="shared" si="9"/>
        <v>2.4601999999999999</v>
      </c>
      <c r="P33" s="91">
        <f t="shared" si="9"/>
        <v>2.399</v>
      </c>
      <c r="Q33" s="91">
        <f t="shared" si="9"/>
        <v>2.3468</v>
      </c>
      <c r="R33" s="91">
        <f t="shared" si="9"/>
        <v>2.3117000000000001</v>
      </c>
      <c r="S33" s="91">
        <f t="shared" si="9"/>
        <v>2.2765999999999997</v>
      </c>
      <c r="T33" s="91">
        <f t="shared" si="9"/>
        <v>2.2415000000000003</v>
      </c>
      <c r="U33" s="91">
        <f t="shared" si="9"/>
        <v>2.2145000000000001</v>
      </c>
      <c r="V33" s="91">
        <f t="shared" si="9"/>
        <v>2.1884000000000001</v>
      </c>
      <c r="W33" s="91">
        <f t="shared" si="9"/>
        <v>2.1703999999999999</v>
      </c>
    </row>
    <row r="34" spans="2:23" ht="17" thickBot="1" x14ac:dyDescent="0.25">
      <c r="B34" s="108"/>
      <c r="C34" t="str">
        <f t="shared" si="4"/>
        <v>M12 (gf)</v>
      </c>
      <c r="D34" s="40">
        <v>0.9</v>
      </c>
      <c r="E34">
        <f>E26</f>
        <v>12</v>
      </c>
      <c r="F34" t="s">
        <v>29</v>
      </c>
      <c r="G34" t="str">
        <f t="shared" si="5"/>
        <v>2,15 bar</v>
      </c>
      <c r="H34" s="91">
        <f t="shared" ref="H34:L34" si="12">(H26-(($D$28+$E34/10)*$D$29))*$D34+(($D$28+$E34/10)*$D$29)</f>
        <v>4.7670499999999993</v>
      </c>
      <c r="I34" s="91">
        <f t="shared" si="7"/>
        <v>4.1642000000000001</v>
      </c>
      <c r="J34" s="91">
        <f t="shared" si="7"/>
        <v>3.7304000000000004</v>
      </c>
      <c r="K34" s="91">
        <f t="shared" si="7"/>
        <v>3.4243999999999999</v>
      </c>
      <c r="L34" s="91">
        <f t="shared" si="12"/>
        <v>3.1632500000000001</v>
      </c>
      <c r="M34" s="91">
        <f t="shared" si="9"/>
        <v>3.0211999999999999</v>
      </c>
      <c r="N34" s="91">
        <f t="shared" si="9"/>
        <v>2.8880000000000003</v>
      </c>
      <c r="O34" s="91">
        <f t="shared" si="9"/>
        <v>2.7925999999999997</v>
      </c>
      <c r="P34" s="91">
        <f t="shared" si="9"/>
        <v>2.726</v>
      </c>
      <c r="Q34" s="91">
        <f t="shared" si="9"/>
        <v>2.6684000000000001</v>
      </c>
      <c r="R34" s="91">
        <f t="shared" si="9"/>
        <v>2.6306000000000003</v>
      </c>
      <c r="S34" s="91">
        <f t="shared" si="9"/>
        <v>2.5928000000000004</v>
      </c>
      <c r="T34" s="91">
        <f t="shared" si="9"/>
        <v>2.5550000000000002</v>
      </c>
      <c r="U34" s="91">
        <f t="shared" si="9"/>
        <v>2.5280000000000005</v>
      </c>
      <c r="V34" s="91">
        <f t="shared" si="9"/>
        <v>2.4992000000000001</v>
      </c>
      <c r="W34" s="91">
        <f t="shared" si="9"/>
        <v>2.4811999999999999</v>
      </c>
    </row>
    <row r="35" spans="2:23" ht="17" thickBot="1" x14ac:dyDescent="0.25"/>
    <row r="36" spans="2:23" ht="17" thickBot="1" x14ac:dyDescent="0.25">
      <c r="B36" s="33">
        <v>2</v>
      </c>
      <c r="C36" t="s">
        <v>42</v>
      </c>
      <c r="E36" s="41">
        <v>30</v>
      </c>
      <c r="F36" t="s">
        <v>29</v>
      </c>
    </row>
    <row r="37" spans="2:23" ht="17" thickBot="1" x14ac:dyDescent="0.25">
      <c r="B37" s="34">
        <v>3</v>
      </c>
      <c r="C37" t="s">
        <v>35</v>
      </c>
      <c r="E37">
        <f>E36/10+E11+E15</f>
        <v>4.1500000000000004</v>
      </c>
      <c r="F37" t="s">
        <v>23</v>
      </c>
      <c r="H37" s="30"/>
    </row>
    <row r="38" spans="2:23" ht="17" thickBot="1" x14ac:dyDescent="0.25">
      <c r="B38" s="34">
        <v>4</v>
      </c>
      <c r="C38" t="s">
        <v>37</v>
      </c>
      <c r="E38">
        <f>(E37-E13)*E12</f>
        <v>3.2287300000000005</v>
      </c>
      <c r="F38" t="s">
        <v>23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2:23" ht="17" thickBot="1" x14ac:dyDescent="0.25">
      <c r="B39" s="34">
        <v>5</v>
      </c>
      <c r="C39" t="s">
        <v>43</v>
      </c>
      <c r="E39" s="41">
        <v>30</v>
      </c>
      <c r="F39" t="s">
        <v>34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2:23" ht="17" thickBot="1" x14ac:dyDescent="0.25">
      <c r="B40" s="34">
        <v>6</v>
      </c>
      <c r="C40" s="97" t="s">
        <v>84</v>
      </c>
      <c r="D40" s="98"/>
      <c r="E40" s="98"/>
      <c r="F40" s="98"/>
      <c r="G40" s="98"/>
      <c r="H40" s="43">
        <f t="shared" ref="H40:W40" si="13">$E$14+($E$38-$E$14)*(1-0.5^($E$39/H18))</f>
        <v>3.1900076562500006</v>
      </c>
      <c r="I40" s="43">
        <f t="shared" si="13"/>
        <v>3.0445344532116758</v>
      </c>
      <c r="J40" s="43">
        <f t="shared" si="13"/>
        <v>2.7591932166721174</v>
      </c>
      <c r="K40" s="43">
        <f t="shared" si="13"/>
        <v>2.4233796342334259</v>
      </c>
      <c r="L40" s="43">
        <f t="shared" si="13"/>
        <v>2.0814647558841344</v>
      </c>
      <c r="M40" s="43">
        <f t="shared" si="13"/>
        <v>1.7887784498228967</v>
      </c>
      <c r="N40" s="43">
        <f t="shared" si="13"/>
        <v>1.5389635024071828</v>
      </c>
      <c r="O40" s="43">
        <f t="shared" si="13"/>
        <v>1.3370085159873568</v>
      </c>
      <c r="P40" s="43">
        <f t="shared" si="13"/>
        <v>1.1809216118586536</v>
      </c>
      <c r="Q40" s="43">
        <f t="shared" si="13"/>
        <v>1.0794839787733037</v>
      </c>
      <c r="R40" s="43">
        <f t="shared" si="13"/>
        <v>1.0113096555087226</v>
      </c>
      <c r="S40" s="43">
        <f t="shared" si="13"/>
        <v>0.95700677503271492</v>
      </c>
      <c r="T40" s="43">
        <f t="shared" si="13"/>
        <v>0.91383070737793548</v>
      </c>
      <c r="U40" s="43">
        <f t="shared" si="13"/>
        <v>0.87917586163923522</v>
      </c>
      <c r="V40" s="43">
        <f t="shared" si="13"/>
        <v>0.85184990935464056</v>
      </c>
      <c r="W40" s="43">
        <f t="shared" si="13"/>
        <v>0.83034046556662222</v>
      </c>
    </row>
    <row r="41" spans="2:23" ht="17" thickBot="1" x14ac:dyDescent="0.25">
      <c r="B41" s="34">
        <v>9</v>
      </c>
      <c r="C41" s="97" t="s">
        <v>82</v>
      </c>
      <c r="D41" s="98"/>
      <c r="E41" s="88">
        <f>E36*E39^(1/2)</f>
        <v>164.31676725154983</v>
      </c>
    </row>
    <row r="43" spans="2:23" x14ac:dyDescent="0.2">
      <c r="B43" s="87" t="s">
        <v>49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 spans="2:23" ht="19" x14ac:dyDescent="0.25">
      <c r="B44" s="85">
        <v>1</v>
      </c>
      <c r="C44" s="106" t="s">
        <v>44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</row>
    <row r="45" spans="2:23" ht="19" x14ac:dyDescent="0.25">
      <c r="B45" s="85">
        <v>2</v>
      </c>
      <c r="C45" s="106" t="s">
        <v>45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</row>
    <row r="46" spans="2:23" ht="19" x14ac:dyDescent="0.25">
      <c r="B46" s="85">
        <v>3</v>
      </c>
      <c r="C46" s="106" t="s">
        <v>46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</row>
    <row r="47" spans="2:23" ht="19" x14ac:dyDescent="0.25">
      <c r="B47" s="85">
        <v>4</v>
      </c>
      <c r="C47" s="106" t="s">
        <v>47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</row>
    <row r="48" spans="2:23" ht="19" x14ac:dyDescent="0.25">
      <c r="B48" s="85">
        <v>5</v>
      </c>
      <c r="C48" s="106" t="s">
        <v>48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</row>
    <row r="49" spans="2:22" ht="19" x14ac:dyDescent="0.25">
      <c r="B49" s="85">
        <v>6</v>
      </c>
      <c r="C49" s="106" t="s">
        <v>79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</row>
    <row r="50" spans="2:22" ht="19" x14ac:dyDescent="0.25">
      <c r="B50" s="85"/>
      <c r="C50" s="117" t="s">
        <v>76</v>
      </c>
      <c r="D50" s="114"/>
      <c r="E50" s="114"/>
      <c r="F50" s="114"/>
      <c r="G50" s="114"/>
      <c r="H50" s="114"/>
      <c r="I50" s="114"/>
      <c r="J50" s="114"/>
      <c r="K50" s="11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</row>
    <row r="51" spans="2:22" ht="19" x14ac:dyDescent="0.25">
      <c r="B51" s="85"/>
      <c r="C51" s="117"/>
      <c r="D51" s="114"/>
      <c r="E51" s="114"/>
      <c r="F51" s="114"/>
      <c r="G51" s="114"/>
      <c r="H51" s="114"/>
      <c r="I51" s="114"/>
      <c r="J51" s="114"/>
      <c r="K51" s="11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</row>
    <row r="52" spans="2:22" ht="19" x14ac:dyDescent="0.25">
      <c r="B52" s="85"/>
      <c r="C52" s="117"/>
      <c r="D52" s="114"/>
      <c r="E52" s="114"/>
      <c r="F52" s="114"/>
      <c r="G52" s="114"/>
      <c r="H52" s="114"/>
      <c r="I52" s="114"/>
      <c r="J52" s="114"/>
      <c r="K52" s="11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</row>
    <row r="53" spans="2:22" ht="19" x14ac:dyDescent="0.25">
      <c r="B53" s="85">
        <v>7</v>
      </c>
      <c r="C53" s="84" t="s">
        <v>80</v>
      </c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</row>
    <row r="54" spans="2:22" ht="19" x14ac:dyDescent="0.25">
      <c r="B54" s="85"/>
      <c r="C54" s="117" t="s">
        <v>81</v>
      </c>
      <c r="D54" s="114"/>
      <c r="E54" s="114"/>
      <c r="F54" s="114"/>
      <c r="G54" s="114"/>
      <c r="H54" s="11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</row>
    <row r="55" spans="2:22" ht="19" x14ac:dyDescent="0.25">
      <c r="B55" s="85"/>
      <c r="C55" s="117"/>
      <c r="D55" s="114"/>
      <c r="E55" s="114"/>
      <c r="F55" s="114"/>
      <c r="G55" s="114"/>
      <c r="H55" s="11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</row>
    <row r="56" spans="2:22" ht="19" x14ac:dyDescent="0.25">
      <c r="B56" s="85"/>
      <c r="C56" s="89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</row>
    <row r="57" spans="2:22" ht="19" x14ac:dyDescent="0.25">
      <c r="B57" s="85">
        <v>8</v>
      </c>
      <c r="C57" s="84" t="s">
        <v>89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</row>
    <row r="58" spans="2:22" ht="19" x14ac:dyDescent="0.25">
      <c r="B58" s="85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84"/>
      <c r="N58" s="84"/>
      <c r="O58" s="84"/>
      <c r="P58" s="84"/>
      <c r="Q58" s="84"/>
      <c r="R58" s="84"/>
      <c r="S58" s="84"/>
      <c r="T58" s="84"/>
      <c r="U58" s="84"/>
      <c r="V58" s="84"/>
    </row>
    <row r="59" spans="2:22" ht="19" x14ac:dyDescent="0.25">
      <c r="B59" s="85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84"/>
      <c r="N59" s="84"/>
      <c r="O59" s="84"/>
      <c r="P59" s="84"/>
      <c r="Q59" s="84"/>
      <c r="R59" s="84"/>
      <c r="S59" s="84"/>
      <c r="T59" s="84"/>
      <c r="U59" s="84"/>
      <c r="V59" s="84"/>
    </row>
    <row r="60" spans="2:22" ht="19" x14ac:dyDescent="0.25">
      <c r="B60" s="85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</row>
    <row r="61" spans="2:22" ht="19" x14ac:dyDescent="0.25">
      <c r="B61" s="85">
        <v>9</v>
      </c>
      <c r="C61" s="84" t="s">
        <v>83</v>
      </c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</row>
    <row r="62" spans="2:22" ht="19" x14ac:dyDescent="0.25">
      <c r="B62" s="85"/>
      <c r="C62" s="11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</row>
    <row r="63" spans="2:22" ht="19" x14ac:dyDescent="0.25">
      <c r="B63" s="85"/>
      <c r="C63" s="11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</row>
    <row r="65" spans="2:22" x14ac:dyDescent="0.2">
      <c r="B65" s="111" t="s">
        <v>51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</row>
    <row r="66" spans="2:22" ht="19" x14ac:dyDescent="0.2">
      <c r="B66" s="112" t="s">
        <v>53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</row>
    <row r="67" spans="2:22" ht="19" x14ac:dyDescent="0.25">
      <c r="B67" s="106" t="s">
        <v>77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</row>
    <row r="68" spans="2:22" ht="19" x14ac:dyDescent="0.25">
      <c r="B68" s="106" t="s">
        <v>52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</row>
    <row r="69" spans="2:22" ht="19" x14ac:dyDescent="0.2">
      <c r="B69" s="112" t="s">
        <v>78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</row>
    <row r="70" spans="2:22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2:22" x14ac:dyDescent="0.2">
      <c r="B71" s="111" t="s">
        <v>50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2:22" x14ac:dyDescent="0.2">
      <c r="B72" s="25" t="s">
        <v>55</v>
      </c>
      <c r="C72" s="98" t="s">
        <v>71</v>
      </c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</row>
    <row r="73" spans="2:22" x14ac:dyDescent="0.2"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2:22" x14ac:dyDescent="0.2">
      <c r="B74" s="25" t="s">
        <v>56</v>
      </c>
      <c r="C74" s="98" t="s">
        <v>57</v>
      </c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</row>
    <row r="75" spans="2:22" x14ac:dyDescent="0.2">
      <c r="C75" t="str">
        <f>"M"&amp;_xlfn.VALUETOTEXT(E75,0)&amp;" gf"</f>
        <v>M0 gf</v>
      </c>
      <c r="D75" s="28">
        <v>0.9</v>
      </c>
      <c r="E75">
        <f>E68</f>
        <v>0</v>
      </c>
      <c r="F75" t="s">
        <v>54</v>
      </c>
    </row>
    <row r="76" spans="2:22" x14ac:dyDescent="0.2">
      <c r="C76" t="str">
        <f t="shared" ref="C76:C78" si="14">"M"&amp;_xlfn.VALUETOTEXT(E76,0)&amp;" gf"</f>
        <v>M3 gf</v>
      </c>
      <c r="D76" s="28">
        <v>0.8</v>
      </c>
      <c r="E76">
        <v>3</v>
      </c>
      <c r="F76" t="s">
        <v>29</v>
      </c>
    </row>
    <row r="77" spans="2:22" x14ac:dyDescent="0.2">
      <c r="C77" t="str">
        <f t="shared" si="14"/>
        <v>M6 gf</v>
      </c>
      <c r="D77" s="28">
        <v>0.7</v>
      </c>
      <c r="E77">
        <v>6</v>
      </c>
      <c r="F77" t="s">
        <v>29</v>
      </c>
    </row>
    <row r="78" spans="2:22" x14ac:dyDescent="0.2">
      <c r="C78" t="str">
        <f t="shared" si="14"/>
        <v>M9 gf</v>
      </c>
      <c r="D78" s="28">
        <v>0.6</v>
      </c>
      <c r="E78">
        <v>9</v>
      </c>
      <c r="F78" t="s">
        <v>29</v>
      </c>
    </row>
    <row r="79" spans="2:22" x14ac:dyDescent="0.2">
      <c r="D79" s="72"/>
    </row>
    <row r="80" spans="2:22" x14ac:dyDescent="0.2">
      <c r="B80" s="25" t="s">
        <v>58</v>
      </c>
      <c r="C80" s="98" t="s">
        <v>60</v>
      </c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</row>
    <row r="81" spans="2:22" x14ac:dyDescent="0.2">
      <c r="C81" t="str">
        <f t="shared" ref="C81:C85" si="15">"M"&amp;_xlfn.VALUETOTEXT(E81,0)</f>
        <v>M0</v>
      </c>
      <c r="E81" s="27">
        <v>0</v>
      </c>
      <c r="F81" t="s">
        <v>54</v>
      </c>
    </row>
    <row r="82" spans="2:22" x14ac:dyDescent="0.2">
      <c r="C82" t="str">
        <f t="shared" si="15"/>
        <v>M6</v>
      </c>
      <c r="E82" s="27">
        <v>6</v>
      </c>
      <c r="F82" t="s">
        <v>29</v>
      </c>
    </row>
    <row r="83" spans="2:22" x14ac:dyDescent="0.2">
      <c r="C83" t="str">
        <f t="shared" si="15"/>
        <v>M9</v>
      </c>
      <c r="E83" s="27">
        <v>9</v>
      </c>
      <c r="F83" t="s">
        <v>29</v>
      </c>
    </row>
    <row r="84" spans="2:22" x14ac:dyDescent="0.2">
      <c r="C84" t="str">
        <f t="shared" si="15"/>
        <v>M12</v>
      </c>
      <c r="E84" s="27">
        <v>12</v>
      </c>
      <c r="F84" t="s">
        <v>29</v>
      </c>
    </row>
    <row r="85" spans="2:22" x14ac:dyDescent="0.2">
      <c r="C85" t="str">
        <f t="shared" si="15"/>
        <v>M15</v>
      </c>
      <c r="E85" s="27">
        <v>15</v>
      </c>
      <c r="F85" t="s">
        <v>29</v>
      </c>
    </row>
    <row r="86" spans="2:22" x14ac:dyDescent="0.2">
      <c r="E86" s="71"/>
    </row>
    <row r="87" spans="2:22" x14ac:dyDescent="0.2">
      <c r="B87" s="25" t="s">
        <v>59</v>
      </c>
      <c r="C87" s="98" t="s">
        <v>61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</row>
    <row r="88" spans="2:22" x14ac:dyDescent="0.2">
      <c r="C88" t="str">
        <f t="shared" ref="C88:C92" si="16">"M"&amp;_xlfn.VALUETOTEXT(E88,0)</f>
        <v>M0</v>
      </c>
      <c r="E88" s="27">
        <v>0</v>
      </c>
      <c r="F88" t="s">
        <v>54</v>
      </c>
    </row>
    <row r="89" spans="2:22" x14ac:dyDescent="0.2">
      <c r="C89" t="str">
        <f t="shared" si="16"/>
        <v>M2</v>
      </c>
      <c r="E89" s="27">
        <v>2</v>
      </c>
      <c r="F89" t="s">
        <v>29</v>
      </c>
    </row>
    <row r="90" spans="2:22" x14ac:dyDescent="0.2">
      <c r="C90" t="str">
        <f t="shared" si="16"/>
        <v>M4</v>
      </c>
      <c r="E90" s="27">
        <v>4</v>
      </c>
      <c r="F90" t="s">
        <v>29</v>
      </c>
    </row>
    <row r="91" spans="2:22" x14ac:dyDescent="0.2">
      <c r="C91" t="str">
        <f t="shared" si="16"/>
        <v>M6</v>
      </c>
      <c r="E91" s="27">
        <v>6</v>
      </c>
      <c r="F91" t="s">
        <v>29</v>
      </c>
    </row>
    <row r="92" spans="2:22" x14ac:dyDescent="0.2">
      <c r="C92" t="str">
        <f t="shared" si="16"/>
        <v>M8</v>
      </c>
      <c r="E92" s="27">
        <v>8</v>
      </c>
      <c r="F92" t="s">
        <v>29</v>
      </c>
    </row>
    <row r="93" spans="2:22" x14ac:dyDescent="0.2">
      <c r="E93" s="71"/>
    </row>
    <row r="94" spans="2:22" ht="17" thickBot="1" x14ac:dyDescent="0.25">
      <c r="B94" s="25" t="s">
        <v>62</v>
      </c>
      <c r="C94" s="98" t="s">
        <v>70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</row>
    <row r="95" spans="2:22" x14ac:dyDescent="0.2">
      <c r="C95" s="101" t="s">
        <v>66</v>
      </c>
      <c r="D95" s="49" t="s">
        <v>72</v>
      </c>
      <c r="E95" s="74">
        <v>1</v>
      </c>
      <c r="F95" s="36" t="s">
        <v>23</v>
      </c>
    </row>
    <row r="96" spans="2:22" ht="17" thickBot="1" x14ac:dyDescent="0.25">
      <c r="C96" s="103"/>
      <c r="D96" s="73" t="s">
        <v>73</v>
      </c>
      <c r="E96" s="75">
        <v>0.8</v>
      </c>
      <c r="F96" t="s">
        <v>23</v>
      </c>
    </row>
    <row r="97" spans="2:23" x14ac:dyDescent="0.2">
      <c r="E97" s="71"/>
    </row>
    <row r="98" spans="2:23" ht="17" thickBot="1" x14ac:dyDescent="0.25">
      <c r="B98" s="25" t="s">
        <v>69</v>
      </c>
      <c r="C98" t="s">
        <v>63</v>
      </c>
    </row>
    <row r="99" spans="2:23" x14ac:dyDescent="0.2">
      <c r="C99" s="46" t="s">
        <v>64</v>
      </c>
      <c r="D99" s="47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9"/>
    </row>
    <row r="100" spans="2:23" ht="16" customHeight="1" x14ac:dyDescent="0.2">
      <c r="C100" s="97" t="s">
        <v>22</v>
      </c>
      <c r="D100" s="98"/>
      <c r="E100" s="36">
        <v>1</v>
      </c>
      <c r="F100" t="s">
        <v>23</v>
      </c>
      <c r="G100" s="115" t="s">
        <v>39</v>
      </c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50"/>
    </row>
    <row r="101" spans="2:23" ht="16" customHeight="1" x14ac:dyDescent="0.2">
      <c r="C101" s="97" t="s">
        <v>24</v>
      </c>
      <c r="D101" s="98"/>
      <c r="E101" s="36">
        <v>0.8</v>
      </c>
      <c r="F101" t="s">
        <v>23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50"/>
    </row>
    <row r="102" spans="2:23" ht="17" customHeight="1" x14ac:dyDescent="0.2">
      <c r="C102" s="97" t="s">
        <v>33</v>
      </c>
      <c r="D102" s="98"/>
      <c r="E102" s="36">
        <v>0</v>
      </c>
      <c r="F102" t="s">
        <v>23</v>
      </c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50"/>
    </row>
    <row r="103" spans="2:23" ht="16" customHeight="1" x14ac:dyDescent="0.2">
      <c r="C103" s="97" t="s">
        <v>25</v>
      </c>
      <c r="D103" s="98"/>
      <c r="E103">
        <f>E100*E101</f>
        <v>0.8</v>
      </c>
      <c r="F103" t="s">
        <v>23</v>
      </c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50"/>
    </row>
    <row r="104" spans="2:23" ht="16" customHeight="1" x14ac:dyDescent="0.2">
      <c r="C104" s="97" t="s">
        <v>26</v>
      </c>
      <c r="D104" s="98"/>
      <c r="E104" s="36">
        <v>0</v>
      </c>
      <c r="F104" t="s">
        <v>23</v>
      </c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50"/>
    </row>
    <row r="105" spans="2:23" x14ac:dyDescent="0.2">
      <c r="C105" s="97" t="s">
        <v>27</v>
      </c>
      <c r="D105" s="98"/>
      <c r="E105" s="36">
        <v>17</v>
      </c>
      <c r="F105" t="s">
        <v>28</v>
      </c>
      <c r="W105" s="50"/>
    </row>
    <row r="106" spans="2:23" x14ac:dyDescent="0.2">
      <c r="C106" s="97" t="s">
        <v>36</v>
      </c>
      <c r="D106" s="98"/>
      <c r="E106" s="98"/>
      <c r="F106" s="98"/>
      <c r="G106" s="35"/>
      <c r="H106" s="26">
        <v>1</v>
      </c>
      <c r="I106" s="26">
        <v>2</v>
      </c>
      <c r="J106" s="26">
        <v>3</v>
      </c>
      <c r="K106" s="26">
        <v>4</v>
      </c>
      <c r="L106" s="26">
        <v>5</v>
      </c>
      <c r="M106" s="26">
        <v>6</v>
      </c>
      <c r="N106" s="26">
        <v>7</v>
      </c>
      <c r="O106" s="26">
        <v>8</v>
      </c>
      <c r="P106" s="26">
        <v>9</v>
      </c>
      <c r="Q106" s="26">
        <v>10</v>
      </c>
      <c r="R106" s="26">
        <v>11</v>
      </c>
      <c r="S106" s="26">
        <v>12</v>
      </c>
      <c r="T106" s="26">
        <v>13</v>
      </c>
      <c r="U106" s="26">
        <v>14</v>
      </c>
      <c r="V106" s="26">
        <v>15</v>
      </c>
      <c r="W106" s="51">
        <v>16</v>
      </c>
    </row>
    <row r="107" spans="2:23" x14ac:dyDescent="0.2">
      <c r="C107" s="97" t="s">
        <v>30</v>
      </c>
      <c r="D107" s="98"/>
      <c r="E107" s="98"/>
      <c r="F107" s="98"/>
      <c r="G107" s="35"/>
      <c r="H107" s="37">
        <v>5</v>
      </c>
      <c r="I107" s="37">
        <v>7</v>
      </c>
      <c r="J107" s="37">
        <v>10</v>
      </c>
      <c r="K107" s="37">
        <v>15</v>
      </c>
      <c r="L107" s="37">
        <v>20</v>
      </c>
      <c r="M107" s="37">
        <v>30</v>
      </c>
      <c r="N107" s="37">
        <v>40</v>
      </c>
      <c r="O107" s="37">
        <v>50</v>
      </c>
      <c r="P107" s="37">
        <v>60</v>
      </c>
      <c r="Q107" s="37">
        <v>80</v>
      </c>
      <c r="R107" s="37">
        <v>100</v>
      </c>
      <c r="S107" s="37">
        <v>120</v>
      </c>
      <c r="T107" s="37"/>
      <c r="U107" s="37"/>
      <c r="V107" s="37"/>
      <c r="W107" s="52"/>
    </row>
    <row r="108" spans="2:23" x14ac:dyDescent="0.2">
      <c r="C108" s="97" t="s">
        <v>31</v>
      </c>
      <c r="D108" s="98"/>
      <c r="E108" s="98"/>
      <c r="F108" s="98"/>
      <c r="G108" s="35"/>
      <c r="H108" s="37">
        <v>2.72</v>
      </c>
      <c r="I108" s="37">
        <v>2.54</v>
      </c>
      <c r="J108" s="37">
        <v>2.38</v>
      </c>
      <c r="K108" s="37">
        <v>2.2000000000000002</v>
      </c>
      <c r="L108" s="37">
        <v>2.04</v>
      </c>
      <c r="M108" s="37">
        <v>1.82</v>
      </c>
      <c r="N108" s="37">
        <v>1.68</v>
      </c>
      <c r="O108" s="37">
        <v>1.61</v>
      </c>
      <c r="P108" s="37">
        <v>1.58</v>
      </c>
      <c r="Q108" s="37">
        <v>1.56</v>
      </c>
      <c r="R108" s="37">
        <v>1.55</v>
      </c>
      <c r="S108" s="37">
        <v>1.54</v>
      </c>
      <c r="T108" s="37"/>
      <c r="U108" s="37"/>
      <c r="V108" s="37"/>
      <c r="W108" s="52"/>
    </row>
    <row r="109" spans="2:23" ht="17" thickBot="1" x14ac:dyDescent="0.25">
      <c r="C109" s="99" t="s">
        <v>32</v>
      </c>
      <c r="D109" s="100"/>
      <c r="E109" s="100"/>
      <c r="F109" s="100"/>
      <c r="G109" s="69"/>
      <c r="H109" s="53">
        <v>0.27200000000000002</v>
      </c>
      <c r="I109" s="53">
        <v>0.254</v>
      </c>
      <c r="J109" s="53">
        <v>0.23799999999999999</v>
      </c>
      <c r="K109" s="53">
        <v>0.22</v>
      </c>
      <c r="L109" s="53">
        <v>0.20399999999999999</v>
      </c>
      <c r="M109" s="53">
        <v>0.182</v>
      </c>
      <c r="N109" s="53">
        <v>0.16800000000000001</v>
      </c>
      <c r="O109" s="53">
        <v>0.161</v>
      </c>
      <c r="P109" s="53">
        <v>0.158</v>
      </c>
      <c r="Q109" s="53">
        <v>0.158</v>
      </c>
      <c r="R109" s="53">
        <v>0.155</v>
      </c>
      <c r="S109" s="53">
        <v>0.154</v>
      </c>
      <c r="T109" s="53"/>
      <c r="U109" s="53"/>
      <c r="V109" s="53"/>
      <c r="W109" s="54"/>
    </row>
    <row r="111" spans="2:23" ht="17" thickBot="1" x14ac:dyDescent="0.25">
      <c r="C111" t="s">
        <v>65</v>
      </c>
    </row>
    <row r="112" spans="2:23" x14ac:dyDescent="0.2">
      <c r="C112" s="55" t="s">
        <v>38</v>
      </c>
      <c r="D112" s="56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49"/>
    </row>
    <row r="113" spans="3:23" ht="14" customHeight="1" x14ac:dyDescent="0.2">
      <c r="C113" s="92" t="s">
        <v>22</v>
      </c>
      <c r="D113" s="93"/>
      <c r="E113" s="58">
        <v>0.95</v>
      </c>
      <c r="F113" s="59" t="s">
        <v>23</v>
      </c>
      <c r="G113" s="96" t="s">
        <v>39</v>
      </c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50"/>
    </row>
    <row r="114" spans="3:23" ht="17" customHeight="1" x14ac:dyDescent="0.2">
      <c r="C114" s="92" t="s">
        <v>24</v>
      </c>
      <c r="D114" s="93"/>
      <c r="E114" s="58">
        <v>0.79</v>
      </c>
      <c r="F114" s="59" t="s">
        <v>23</v>
      </c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50"/>
    </row>
    <row r="115" spans="3:23" ht="18" customHeight="1" x14ac:dyDescent="0.2">
      <c r="C115" s="92" t="s">
        <v>33</v>
      </c>
      <c r="D115" s="93"/>
      <c r="E115" s="58">
        <v>6.3E-2</v>
      </c>
      <c r="F115" s="59" t="s">
        <v>23</v>
      </c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50"/>
    </row>
    <row r="116" spans="3:23" ht="17" customHeight="1" x14ac:dyDescent="0.2">
      <c r="C116" s="92" t="s">
        <v>25</v>
      </c>
      <c r="D116" s="93"/>
      <c r="E116" s="59">
        <v>0.75049999999999994</v>
      </c>
      <c r="F116" s="59" t="s">
        <v>23</v>
      </c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50"/>
    </row>
    <row r="117" spans="3:23" ht="16" customHeight="1" x14ac:dyDescent="0.2">
      <c r="C117" s="92" t="s">
        <v>26</v>
      </c>
      <c r="D117" s="93"/>
      <c r="E117" s="58">
        <v>0.2</v>
      </c>
      <c r="F117" s="59" t="s">
        <v>23</v>
      </c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50"/>
    </row>
    <row r="118" spans="3:23" x14ac:dyDescent="0.2">
      <c r="C118" s="92" t="s">
        <v>27</v>
      </c>
      <c r="D118" s="93"/>
      <c r="E118" s="58">
        <v>10</v>
      </c>
      <c r="F118" s="59" t="s">
        <v>28</v>
      </c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60"/>
    </row>
    <row r="119" spans="3:23" x14ac:dyDescent="0.2">
      <c r="C119" s="92" t="s">
        <v>36</v>
      </c>
      <c r="D119" s="93"/>
      <c r="E119" s="93"/>
      <c r="F119" s="93"/>
      <c r="G119" s="67"/>
      <c r="H119" s="61">
        <v>1</v>
      </c>
      <c r="I119" s="61">
        <v>2</v>
      </c>
      <c r="J119" s="61">
        <v>3</v>
      </c>
      <c r="K119" s="61">
        <v>4</v>
      </c>
      <c r="L119" s="61">
        <v>5</v>
      </c>
      <c r="M119" s="61">
        <v>6</v>
      </c>
      <c r="N119" s="61">
        <v>7</v>
      </c>
      <c r="O119" s="61">
        <v>8</v>
      </c>
      <c r="P119" s="61">
        <v>9</v>
      </c>
      <c r="Q119" s="61">
        <v>10</v>
      </c>
      <c r="R119" s="61">
        <v>11</v>
      </c>
      <c r="S119" s="61">
        <v>12</v>
      </c>
      <c r="T119" s="61">
        <v>13</v>
      </c>
      <c r="U119" s="61">
        <v>14</v>
      </c>
      <c r="V119" s="61">
        <v>15</v>
      </c>
      <c r="W119" s="62">
        <v>16</v>
      </c>
    </row>
    <row r="120" spans="3:23" x14ac:dyDescent="0.2">
      <c r="C120" s="92" t="s">
        <v>30</v>
      </c>
      <c r="D120" s="93"/>
      <c r="E120" s="93"/>
      <c r="F120" s="93"/>
      <c r="G120" s="67"/>
      <c r="H120" s="63">
        <v>5</v>
      </c>
      <c r="I120" s="63">
        <v>8</v>
      </c>
      <c r="J120" s="63">
        <v>12.5</v>
      </c>
      <c r="K120" s="63">
        <v>18.5</v>
      </c>
      <c r="L120" s="63">
        <v>27</v>
      </c>
      <c r="M120" s="63">
        <v>38.299999999999997</v>
      </c>
      <c r="N120" s="63">
        <v>54.3</v>
      </c>
      <c r="O120" s="63">
        <v>77</v>
      </c>
      <c r="P120" s="63">
        <v>109</v>
      </c>
      <c r="Q120" s="63">
        <v>146</v>
      </c>
      <c r="R120" s="63">
        <v>187</v>
      </c>
      <c r="S120" s="63">
        <v>239</v>
      </c>
      <c r="T120" s="63">
        <v>305</v>
      </c>
      <c r="U120" s="63">
        <v>390</v>
      </c>
      <c r="V120" s="63">
        <v>498</v>
      </c>
      <c r="W120" s="64">
        <v>635</v>
      </c>
    </row>
    <row r="121" spans="3:23" x14ac:dyDescent="0.2">
      <c r="C121" s="92" t="s">
        <v>31</v>
      </c>
      <c r="D121" s="93"/>
      <c r="E121" s="93"/>
      <c r="F121" s="93"/>
      <c r="G121" s="67"/>
      <c r="H121" s="63">
        <v>2.96</v>
      </c>
      <c r="I121" s="63">
        <v>2.54</v>
      </c>
      <c r="J121" s="63">
        <v>2.25</v>
      </c>
      <c r="K121" s="63">
        <v>2.0299999999999998</v>
      </c>
      <c r="L121" s="63">
        <v>1.85</v>
      </c>
      <c r="M121" s="63">
        <v>1.69</v>
      </c>
      <c r="N121" s="63">
        <v>1.59</v>
      </c>
      <c r="O121" s="63">
        <v>1.52</v>
      </c>
      <c r="P121" s="63">
        <v>1.47</v>
      </c>
      <c r="Q121" s="63">
        <v>1.43</v>
      </c>
      <c r="R121" s="63">
        <v>1.4</v>
      </c>
      <c r="S121" s="63">
        <v>1.37</v>
      </c>
      <c r="T121" s="63">
        <v>1.34</v>
      </c>
      <c r="U121" s="63">
        <v>1.31</v>
      </c>
      <c r="V121" s="63">
        <v>1.29</v>
      </c>
      <c r="W121" s="64">
        <v>1.27</v>
      </c>
    </row>
    <row r="122" spans="3:23" ht="17" thickBot="1" x14ac:dyDescent="0.25">
      <c r="C122" s="94" t="s">
        <v>32</v>
      </c>
      <c r="D122" s="95"/>
      <c r="E122" s="95"/>
      <c r="F122" s="95"/>
      <c r="G122" s="68"/>
      <c r="H122" s="65">
        <v>0.17899999999999999</v>
      </c>
      <c r="I122" s="65">
        <v>0.154</v>
      </c>
      <c r="J122" s="65">
        <v>0.13800000000000001</v>
      </c>
      <c r="K122" s="65">
        <v>0.128</v>
      </c>
      <c r="L122" s="65">
        <v>0.123</v>
      </c>
      <c r="M122" s="65">
        <v>0.11899999999999999</v>
      </c>
      <c r="N122" s="65">
        <v>0.115</v>
      </c>
      <c r="O122" s="65">
        <v>0.112</v>
      </c>
      <c r="P122" s="65">
        <v>0.11</v>
      </c>
      <c r="Q122" s="65">
        <v>0.108</v>
      </c>
      <c r="R122" s="65">
        <v>0.107</v>
      </c>
      <c r="S122" s="65">
        <v>0.106</v>
      </c>
      <c r="T122" s="65">
        <v>0.105</v>
      </c>
      <c r="U122" s="65">
        <v>0.105</v>
      </c>
      <c r="V122" s="65">
        <v>0.104</v>
      </c>
      <c r="W122" s="66">
        <v>0.104</v>
      </c>
    </row>
    <row r="124" spans="3:23" ht="19" x14ac:dyDescent="0.25">
      <c r="C124" s="90" t="s">
        <v>85</v>
      </c>
    </row>
  </sheetData>
  <sheetProtection algorithmName="SHA-512" hashValue="/8yYXXcmGVXbleQJqpoy1POBUwh2Ur7j6uE9DlLr4sjPuTe/JUoWYRdxiQmksEdyf6kkJ1r49tpfZ2hQ06Fp8A==" saltValue="z91rBAh5wDHMdYd+cIs8/Q==" spinCount="100000" sheet="1" objects="1" scenarios="1"/>
  <mergeCells count="71">
    <mergeCell ref="C17:F17"/>
    <mergeCell ref="C18:F18"/>
    <mergeCell ref="C19:F19"/>
    <mergeCell ref="G11:V15"/>
    <mergeCell ref="C15:D15"/>
    <mergeCell ref="C11:D11"/>
    <mergeCell ref="C12:D12"/>
    <mergeCell ref="C13:D13"/>
    <mergeCell ref="C14:D14"/>
    <mergeCell ref="C16:D16"/>
    <mergeCell ref="C80:V80"/>
    <mergeCell ref="C87:V87"/>
    <mergeCell ref="B71:V71"/>
    <mergeCell ref="C40:G40"/>
    <mergeCell ref="B22:B23"/>
    <mergeCell ref="B28:B29"/>
    <mergeCell ref="C41:D41"/>
    <mergeCell ref="C48:V48"/>
    <mergeCell ref="C20:F20"/>
    <mergeCell ref="C44:V44"/>
    <mergeCell ref="B69:V69"/>
    <mergeCell ref="C72:V72"/>
    <mergeCell ref="C74:V74"/>
    <mergeCell ref="G100:V104"/>
    <mergeCell ref="G5:P5"/>
    <mergeCell ref="D6:S6"/>
    <mergeCell ref="C100:D100"/>
    <mergeCell ref="C101:D101"/>
    <mergeCell ref="C102:D102"/>
    <mergeCell ref="C103:D103"/>
    <mergeCell ref="C104:D104"/>
    <mergeCell ref="C50:C52"/>
    <mergeCell ref="D50:K52"/>
    <mergeCell ref="D54:H55"/>
    <mergeCell ref="C62:C63"/>
    <mergeCell ref="C54:C55"/>
    <mergeCell ref="C95:C96"/>
    <mergeCell ref="C94:V94"/>
    <mergeCell ref="C49:V49"/>
    <mergeCell ref="B10:B14"/>
    <mergeCell ref="B16:B20"/>
    <mergeCell ref="G3:Q3"/>
    <mergeCell ref="G4:Q4"/>
    <mergeCell ref="B68:V68"/>
    <mergeCell ref="B25:B26"/>
    <mergeCell ref="B30:B31"/>
    <mergeCell ref="B33:B34"/>
    <mergeCell ref="B8:T8"/>
    <mergeCell ref="B65:V65"/>
    <mergeCell ref="B66:V66"/>
    <mergeCell ref="B67:V67"/>
    <mergeCell ref="C45:V45"/>
    <mergeCell ref="C46:V46"/>
    <mergeCell ref="C47:V47"/>
    <mergeCell ref="C58:L59"/>
    <mergeCell ref="C113:D113"/>
    <mergeCell ref="G113:V117"/>
    <mergeCell ref="C105:D105"/>
    <mergeCell ref="C106:F106"/>
    <mergeCell ref="C107:F107"/>
    <mergeCell ref="C108:F108"/>
    <mergeCell ref="C109:F109"/>
    <mergeCell ref="C119:F119"/>
    <mergeCell ref="C120:F120"/>
    <mergeCell ref="C121:F121"/>
    <mergeCell ref="C122:F122"/>
    <mergeCell ref="C114:D114"/>
    <mergeCell ref="C115:D115"/>
    <mergeCell ref="C116:D116"/>
    <mergeCell ref="C117:D117"/>
    <mergeCell ref="C118:D118"/>
  </mergeCells>
  <conditionalFormatting sqref="H22:H34">
    <cfRule type="colorScale" priority="15">
      <colorScale>
        <cfvo type="formula" val="$H$40"/>
        <cfvo type="formula" val="$H$40"/>
        <color rgb="FFFF0000"/>
        <color rgb="FF00B050"/>
      </colorScale>
    </cfRule>
  </conditionalFormatting>
  <conditionalFormatting sqref="I22:I34">
    <cfRule type="colorScale" priority="14">
      <colorScale>
        <cfvo type="formula" val="$I$40"/>
        <cfvo type="formula" val="$I$40"/>
        <color rgb="FFFF0000"/>
        <color rgb="FF00B050"/>
      </colorScale>
    </cfRule>
  </conditionalFormatting>
  <conditionalFormatting sqref="J22:J34">
    <cfRule type="colorScale" priority="13">
      <colorScale>
        <cfvo type="formula" val="$J$40"/>
        <cfvo type="formula" val="$J$40"/>
        <color rgb="FFFF0000"/>
        <color rgb="FF00B050"/>
      </colorScale>
    </cfRule>
  </conditionalFormatting>
  <conditionalFormatting sqref="K22:K34">
    <cfRule type="colorScale" priority="12">
      <colorScale>
        <cfvo type="formula" val="$K$40"/>
        <cfvo type="formula" val="$K$40"/>
        <color rgb="FFFF0000"/>
        <color rgb="FF00B050"/>
      </colorScale>
    </cfRule>
  </conditionalFormatting>
  <conditionalFormatting sqref="L22:L34">
    <cfRule type="colorScale" priority="11">
      <colorScale>
        <cfvo type="formula" val="$L$40"/>
        <cfvo type="formula" val="$L$40"/>
        <color rgb="FFFF0000"/>
        <color rgb="FF00B050"/>
      </colorScale>
    </cfRule>
  </conditionalFormatting>
  <conditionalFormatting sqref="M22:M34">
    <cfRule type="colorScale" priority="10">
      <colorScale>
        <cfvo type="formula" val="$M$40"/>
        <cfvo type="formula" val="$M$40"/>
        <color rgb="FFFF0000"/>
        <color rgb="FF00B050"/>
      </colorScale>
    </cfRule>
  </conditionalFormatting>
  <conditionalFormatting sqref="N22:N34">
    <cfRule type="colorScale" priority="9">
      <colorScale>
        <cfvo type="formula" val="$N$40"/>
        <cfvo type="formula" val="$N$40"/>
        <color rgb="FFFF0000"/>
        <color rgb="FF00B050"/>
      </colorScale>
    </cfRule>
  </conditionalFormatting>
  <conditionalFormatting sqref="O22:O34">
    <cfRule type="colorScale" priority="8">
      <colorScale>
        <cfvo type="formula" val="$O$40"/>
        <cfvo type="formula" val="$O$40"/>
        <color rgb="FFFF0000"/>
        <color rgb="FF00B050"/>
      </colorScale>
    </cfRule>
  </conditionalFormatting>
  <conditionalFormatting sqref="P22:P34">
    <cfRule type="colorScale" priority="7">
      <colorScale>
        <cfvo type="formula" val="$P$40"/>
        <cfvo type="formula" val="$P$40"/>
        <color rgb="FFFF0000"/>
        <color rgb="FF00B050"/>
      </colorScale>
    </cfRule>
  </conditionalFormatting>
  <conditionalFormatting sqref="Q22:Q34">
    <cfRule type="colorScale" priority="6">
      <colorScale>
        <cfvo type="formula" val="$Q$40"/>
        <cfvo type="formula" val="$Q$40"/>
        <color rgb="FFFF0000"/>
        <color rgb="FF00B050"/>
      </colorScale>
    </cfRule>
  </conditionalFormatting>
  <conditionalFormatting sqref="R22:R34">
    <cfRule type="colorScale" priority="5">
      <colorScale>
        <cfvo type="formula" val="$R$40"/>
        <cfvo type="formula" val="$R$40"/>
        <color rgb="FFFF0000"/>
        <color rgb="FF00B050"/>
      </colorScale>
    </cfRule>
  </conditionalFormatting>
  <conditionalFormatting sqref="S22:S34">
    <cfRule type="colorScale" priority="4">
      <colorScale>
        <cfvo type="formula" val="$S$40"/>
        <cfvo type="formula" val="$S$40"/>
        <color rgb="FFFF0000"/>
        <color rgb="FF00B050"/>
      </colorScale>
    </cfRule>
  </conditionalFormatting>
  <conditionalFormatting sqref="T22:T34">
    <cfRule type="colorScale" priority="3">
      <colorScale>
        <cfvo type="formula" val="$T$40"/>
        <cfvo type="formula" val="$T$40"/>
        <color rgb="FFFF0000"/>
        <color rgb="FF00B050"/>
      </colorScale>
    </cfRule>
  </conditionalFormatting>
  <conditionalFormatting sqref="U22:U34">
    <cfRule type="colorScale" priority="2">
      <colorScale>
        <cfvo type="formula" val="$U$40"/>
        <cfvo type="formula" val="$U$40"/>
        <color rgb="FFFF0000"/>
        <color rgb="FF00B050"/>
      </colorScale>
    </cfRule>
  </conditionalFormatting>
  <conditionalFormatting sqref="V22:V34">
    <cfRule type="colorScale" priority="1">
      <colorScale>
        <cfvo type="formula" val="$V$40"/>
        <cfvo type="formula" val="$V$40"/>
        <color rgb="FFFF0000"/>
        <color rgb="FF00B050"/>
      </colorScale>
    </cfRule>
  </conditionalFormatting>
  <conditionalFormatting sqref="W22:W34">
    <cfRule type="colorScale" priority="16">
      <colorScale>
        <cfvo type="formula" val="$W$40"/>
        <cfvo type="formula" val="$W$40"/>
        <color rgb="FFFF0000"/>
        <color rgb="FF00B050"/>
      </colorScale>
    </cfRule>
  </conditionalFormatting>
  <hyperlinks>
    <hyperlink ref="B2" r:id="rId1" xr:uid="{76C71863-1471-0F48-BE99-F80EF3A1CE9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D624-E357-E343-981D-B037B77497A9}">
  <dimension ref="A1:U90"/>
  <sheetViews>
    <sheetView zoomScale="88" zoomScaleNormal="68" workbookViewId="0">
      <selection activeCell="H18" sqref="H18"/>
    </sheetView>
  </sheetViews>
  <sheetFormatPr baseColWidth="10" defaultRowHeight="16" x14ac:dyDescent="0.2"/>
  <cols>
    <col min="1" max="1" width="8.1640625" customWidth="1"/>
    <col min="2" max="2" width="14.1640625" customWidth="1"/>
    <col min="3" max="3" width="15.83203125" customWidth="1"/>
    <col min="4" max="4" width="15.1640625" customWidth="1"/>
    <col min="5" max="5" width="18.5" customWidth="1"/>
    <col min="6" max="6" width="22.83203125" customWidth="1"/>
    <col min="7" max="7" width="25" customWidth="1"/>
    <col min="9" max="9" width="13" customWidth="1"/>
    <col min="13" max="13" width="13.6640625" customWidth="1"/>
    <col min="14" max="14" width="18" customWidth="1"/>
    <col min="16" max="16" width="13.1640625" customWidth="1"/>
    <col min="20" max="20" width="16.1640625" customWidth="1"/>
    <col min="21" max="21" width="16.83203125" customWidth="1"/>
  </cols>
  <sheetData>
    <row r="1" spans="1:21" x14ac:dyDescent="0.2">
      <c r="B1" s="29">
        <v>44902</v>
      </c>
    </row>
    <row r="2" spans="1:21" x14ac:dyDescent="0.2">
      <c r="B2" s="7" t="s">
        <v>8</v>
      </c>
    </row>
    <row r="3" spans="1:21" x14ac:dyDescent="0.2">
      <c r="B3" s="7"/>
    </row>
    <row r="4" spans="1:21" x14ac:dyDescent="0.2">
      <c r="B4" s="7"/>
    </row>
    <row r="5" spans="1:21" ht="31" x14ac:dyDescent="0.35">
      <c r="A5" s="132" t="s">
        <v>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23"/>
      <c r="N5" s="23"/>
      <c r="O5" s="23"/>
      <c r="P5" s="23"/>
      <c r="Q5" s="23"/>
      <c r="R5" s="23"/>
      <c r="S5" s="23"/>
      <c r="T5" s="23"/>
      <c r="U5" s="23"/>
    </row>
    <row r="6" spans="1:21" ht="21" x14ac:dyDescent="0.25">
      <c r="A6" s="133" t="s">
        <v>19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24"/>
      <c r="N6" s="24"/>
      <c r="O6" s="24"/>
      <c r="P6" s="24"/>
      <c r="Q6" s="24"/>
      <c r="R6" s="24"/>
      <c r="S6" s="24"/>
      <c r="T6" s="24"/>
      <c r="U6" s="24"/>
    </row>
    <row r="7" spans="1:21" x14ac:dyDescent="0.2">
      <c r="B7" s="7"/>
    </row>
    <row r="8" spans="1:21" x14ac:dyDescent="0.2">
      <c r="B8" s="7"/>
    </row>
    <row r="9" spans="1:21" x14ac:dyDescent="0.2">
      <c r="B9" s="7"/>
    </row>
    <row r="10" spans="1:21" x14ac:dyDescent="0.2">
      <c r="B10" s="131" t="s">
        <v>40</v>
      </c>
      <c r="C10" s="131"/>
      <c r="D10" s="131"/>
      <c r="E10" s="131"/>
      <c r="F10" s="131"/>
      <c r="G10" s="131"/>
      <c r="H10" s="131"/>
      <c r="I10" s="131"/>
    </row>
    <row r="11" spans="1:21" ht="17" thickBot="1" x14ac:dyDescent="0.25"/>
    <row r="12" spans="1:21" ht="19" customHeight="1" x14ac:dyDescent="0.2">
      <c r="B12" s="137" t="s">
        <v>9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9"/>
    </row>
    <row r="13" spans="1:21" ht="20" customHeight="1" thickBot="1" x14ac:dyDescent="0.25">
      <c r="B13" s="140" t="s">
        <v>0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2"/>
    </row>
    <row r="14" spans="1:21" ht="49" customHeight="1" thickBot="1" x14ac:dyDescent="0.25">
      <c r="B14" s="143" t="s">
        <v>1</v>
      </c>
      <c r="C14" s="144"/>
      <c r="D14" s="144"/>
      <c r="E14" s="145"/>
      <c r="F14" s="134" t="s">
        <v>20</v>
      </c>
      <c r="G14" s="135"/>
      <c r="H14" s="135"/>
      <c r="I14" s="135"/>
      <c r="J14" s="135"/>
      <c r="K14" s="135"/>
      <c r="L14" s="136"/>
    </row>
    <row r="15" spans="1:21" x14ac:dyDescent="0.2">
      <c r="B15" s="125" t="s">
        <v>2</v>
      </c>
      <c r="C15" s="1" t="s">
        <v>3</v>
      </c>
      <c r="D15" s="128"/>
      <c r="E15" s="128"/>
      <c r="F15" s="126"/>
      <c r="G15" s="126"/>
      <c r="H15" s="13" t="s">
        <v>13</v>
      </c>
      <c r="I15" s="14" t="s">
        <v>14</v>
      </c>
      <c r="J15" s="14" t="s">
        <v>15</v>
      </c>
      <c r="K15" s="14" t="s">
        <v>16</v>
      </c>
      <c r="L15" s="15" t="s">
        <v>17</v>
      </c>
    </row>
    <row r="16" spans="1:21" x14ac:dyDescent="0.2">
      <c r="B16" s="126"/>
      <c r="C16" s="6"/>
      <c r="D16" s="129"/>
      <c r="E16" s="129"/>
      <c r="F16" s="126"/>
      <c r="G16" s="126"/>
      <c r="H16" s="16">
        <v>3</v>
      </c>
      <c r="I16" s="17">
        <v>6</v>
      </c>
      <c r="J16" s="17">
        <v>9</v>
      </c>
      <c r="K16" s="17">
        <v>12</v>
      </c>
      <c r="L16" s="18">
        <v>15</v>
      </c>
    </row>
    <row r="17" spans="2:12" ht="17" thickBot="1" x14ac:dyDescent="0.25">
      <c r="B17" s="127"/>
      <c r="C17" s="2" t="s">
        <v>4</v>
      </c>
      <c r="D17" s="130"/>
      <c r="E17" s="130"/>
      <c r="F17" s="127"/>
      <c r="G17" s="127"/>
      <c r="H17" s="19" t="s">
        <v>18</v>
      </c>
      <c r="I17" s="20" t="s">
        <v>18</v>
      </c>
      <c r="J17" s="20" t="s">
        <v>18</v>
      </c>
      <c r="K17" s="20" t="s">
        <v>18</v>
      </c>
      <c r="L17" s="21" t="s">
        <v>18</v>
      </c>
    </row>
    <row r="18" spans="2:12" ht="17" thickBot="1" x14ac:dyDescent="0.25">
      <c r="B18" s="3" t="s">
        <v>5</v>
      </c>
      <c r="C18" s="4">
        <v>4</v>
      </c>
      <c r="D18" s="8">
        <f>2/C18^(1/3)</f>
        <v>1.2599210498948732</v>
      </c>
      <c r="E18" s="8">
        <f>1.005-(1/C18^(1/2))</f>
        <v>0.50499999999999989</v>
      </c>
      <c r="F18" s="5">
        <f>D18+1/E18</f>
        <v>3.2401190696968536</v>
      </c>
      <c r="G18" s="5">
        <f>1/(E18*10)</f>
        <v>0.19801980198019806</v>
      </c>
      <c r="H18" s="22">
        <f>$F18+H$16*$G18</f>
        <v>3.8341784756374477</v>
      </c>
      <c r="I18" s="22">
        <f t="shared" ref="I18:L18" si="0">$F18+I$16*$G18</f>
        <v>4.4282378815780419</v>
      </c>
      <c r="J18" s="22">
        <f t="shared" si="0"/>
        <v>5.0222972875186365</v>
      </c>
      <c r="K18" s="22">
        <f t="shared" si="0"/>
        <v>5.6163566934592302</v>
      </c>
      <c r="L18" s="22">
        <f t="shared" si="0"/>
        <v>6.2104160993998239</v>
      </c>
    </row>
    <row r="19" spans="2:12" ht="17" thickBot="1" x14ac:dyDescent="0.25">
      <c r="B19" s="3" t="s">
        <v>6</v>
      </c>
      <c r="C19" s="4">
        <v>5</v>
      </c>
      <c r="D19" s="8">
        <f t="shared" ref="D19:D34" si="1">2/C19^(1/3)</f>
        <v>1.1696070952851465</v>
      </c>
      <c r="E19" s="8">
        <f t="shared" ref="E19:E34" si="2">1.005-(1/C19^(1/2))</f>
        <v>0.55778640450004202</v>
      </c>
      <c r="F19" s="5">
        <f t="shared" ref="F19:F34" si="3">D19+1/E19</f>
        <v>2.9624080526629535</v>
      </c>
      <c r="G19" s="5">
        <f t="shared" ref="G19:G34" si="4">1/(E19*10)</f>
        <v>0.1792800957377807</v>
      </c>
      <c r="H19" s="22">
        <f t="shared" ref="H19:L34" si="5">$F19+H$16*$G19</f>
        <v>3.5002483398762956</v>
      </c>
      <c r="I19" s="22">
        <f t="shared" si="5"/>
        <v>4.0380886270896372</v>
      </c>
      <c r="J19" s="22">
        <f t="shared" si="5"/>
        <v>4.5759289143029793</v>
      </c>
      <c r="K19" s="22">
        <f t="shared" si="5"/>
        <v>5.1137692015163214</v>
      </c>
      <c r="L19" s="22">
        <f t="shared" si="5"/>
        <v>5.6516094887296635</v>
      </c>
    </row>
    <row r="20" spans="2:12" ht="17" thickBot="1" x14ac:dyDescent="0.25">
      <c r="B20" s="3">
        <v>2</v>
      </c>
      <c r="C20" s="4">
        <v>8</v>
      </c>
      <c r="D20" s="8">
        <f t="shared" si="1"/>
        <v>1</v>
      </c>
      <c r="E20" s="8">
        <f t="shared" si="2"/>
        <v>0.65144660940672616</v>
      </c>
      <c r="F20" s="5">
        <f t="shared" si="3"/>
        <v>2.5350452140823974</v>
      </c>
      <c r="G20" s="5">
        <f t="shared" si="4"/>
        <v>0.15350452140823978</v>
      </c>
      <c r="H20" s="22">
        <f t="shared" si="5"/>
        <v>2.9955587783071165</v>
      </c>
      <c r="I20" s="22">
        <f t="shared" si="5"/>
        <v>3.456072342531836</v>
      </c>
      <c r="J20" s="22">
        <f t="shared" si="5"/>
        <v>3.9165859067565556</v>
      </c>
      <c r="K20" s="22">
        <f t="shared" si="5"/>
        <v>4.3770994709812747</v>
      </c>
      <c r="L20" s="22">
        <f t="shared" si="5"/>
        <v>4.8376130352059938</v>
      </c>
    </row>
    <row r="21" spans="2:12" ht="17" thickBot="1" x14ac:dyDescent="0.25">
      <c r="B21" s="3">
        <v>3</v>
      </c>
      <c r="C21" s="4">
        <v>12.5</v>
      </c>
      <c r="D21" s="8">
        <f t="shared" si="1"/>
        <v>0.86177387601275346</v>
      </c>
      <c r="E21" s="8">
        <f t="shared" si="2"/>
        <v>0.72215728752538089</v>
      </c>
      <c r="F21" s="5">
        <f t="shared" si="3"/>
        <v>2.2465137620100322</v>
      </c>
      <c r="G21" s="5">
        <f t="shared" si="4"/>
        <v>0.13847398859972787</v>
      </c>
      <c r="H21" s="22">
        <f t="shared" si="5"/>
        <v>2.6619357278092157</v>
      </c>
      <c r="I21" s="22">
        <f t="shared" si="5"/>
        <v>3.0773576936083993</v>
      </c>
      <c r="J21" s="22">
        <f t="shared" si="5"/>
        <v>3.4927796594075833</v>
      </c>
      <c r="K21" s="22">
        <f t="shared" si="5"/>
        <v>3.9082016252067664</v>
      </c>
      <c r="L21" s="22">
        <f t="shared" si="5"/>
        <v>4.3236235910059504</v>
      </c>
    </row>
    <row r="22" spans="2:12" ht="17" thickBot="1" x14ac:dyDescent="0.25">
      <c r="B22" s="3">
        <v>4</v>
      </c>
      <c r="C22" s="4">
        <v>18.5</v>
      </c>
      <c r="D22" s="8">
        <f t="shared" si="1"/>
        <v>0.75620478226714372</v>
      </c>
      <c r="E22" s="9">
        <v>0.78249999999999997</v>
      </c>
      <c r="F22" s="5">
        <f t="shared" si="3"/>
        <v>2.0341600538326388</v>
      </c>
      <c r="G22" s="5">
        <f t="shared" si="4"/>
        <v>0.12779552715654954</v>
      </c>
      <c r="H22" s="22">
        <f t="shared" si="5"/>
        <v>2.4175466353022874</v>
      </c>
      <c r="I22" s="22">
        <f t="shared" si="5"/>
        <v>2.8009332167719361</v>
      </c>
      <c r="J22" s="22">
        <f t="shared" si="5"/>
        <v>3.1843197982415847</v>
      </c>
      <c r="K22" s="22">
        <f t="shared" si="5"/>
        <v>3.5677063797112334</v>
      </c>
      <c r="L22" s="22">
        <f t="shared" si="5"/>
        <v>3.9510929611808816</v>
      </c>
    </row>
    <row r="23" spans="2:12" ht="17" thickBot="1" x14ac:dyDescent="0.25">
      <c r="B23" s="3">
        <v>5</v>
      </c>
      <c r="C23" s="4">
        <v>27</v>
      </c>
      <c r="D23" s="8">
        <f t="shared" si="1"/>
        <v>0.66666666666666674</v>
      </c>
      <c r="E23" s="9">
        <v>0.81259999999999999</v>
      </c>
      <c r="F23" s="5">
        <f t="shared" si="3"/>
        <v>1.8972844367872672</v>
      </c>
      <c r="G23" s="5">
        <f t="shared" si="4"/>
        <v>0.12306177701206006</v>
      </c>
      <c r="H23" s="22">
        <f t="shared" si="5"/>
        <v>2.2664697678234473</v>
      </c>
      <c r="I23" s="22">
        <f t="shared" si="5"/>
        <v>2.6356550988596275</v>
      </c>
      <c r="J23" s="22">
        <f t="shared" si="5"/>
        <v>3.0048404298958076</v>
      </c>
      <c r="K23" s="22">
        <f t="shared" si="5"/>
        <v>3.3740257609319881</v>
      </c>
      <c r="L23" s="22">
        <f t="shared" si="5"/>
        <v>3.7432110919681678</v>
      </c>
    </row>
    <row r="24" spans="2:12" ht="17" thickBot="1" x14ac:dyDescent="0.25">
      <c r="B24" s="3">
        <v>6</v>
      </c>
      <c r="C24" s="4">
        <v>38.299999999999997</v>
      </c>
      <c r="D24" s="8">
        <f t="shared" si="1"/>
        <v>0.59333104279134785</v>
      </c>
      <c r="E24" s="8">
        <f t="shared" si="2"/>
        <v>0.84341515982490012</v>
      </c>
      <c r="F24" s="5">
        <f t="shared" si="3"/>
        <v>1.7789867526171093</v>
      </c>
      <c r="G24" s="5">
        <f t="shared" si="4"/>
        <v>0.11856557098257615</v>
      </c>
      <c r="H24" s="22">
        <f t="shared" si="5"/>
        <v>2.1346834655648377</v>
      </c>
      <c r="I24" s="22">
        <f t="shared" si="5"/>
        <v>2.4903801785125661</v>
      </c>
      <c r="J24" s="22">
        <f t="shared" si="5"/>
        <v>2.846076891460295</v>
      </c>
      <c r="K24" s="22">
        <f t="shared" si="5"/>
        <v>3.2017736044080234</v>
      </c>
      <c r="L24" s="22">
        <f t="shared" si="5"/>
        <v>3.5574703173557518</v>
      </c>
    </row>
    <row r="25" spans="2:12" ht="17" thickBot="1" x14ac:dyDescent="0.25">
      <c r="B25" s="3">
        <v>7</v>
      </c>
      <c r="C25" s="4">
        <v>54.3</v>
      </c>
      <c r="D25" s="8">
        <f t="shared" si="1"/>
        <v>0.52815742036224711</v>
      </c>
      <c r="E25" s="8">
        <f t="shared" si="2"/>
        <v>0.86929367641296096</v>
      </c>
      <c r="F25" s="5">
        <f t="shared" si="3"/>
        <v>1.6785166454820977</v>
      </c>
      <c r="G25" s="5">
        <f t="shared" si="4"/>
        <v>0.11503592251198508</v>
      </c>
      <c r="H25" s="22">
        <f t="shared" si="5"/>
        <v>2.023624413018053</v>
      </c>
      <c r="I25" s="22">
        <f t="shared" si="5"/>
        <v>2.3687321805540082</v>
      </c>
      <c r="J25" s="22">
        <f t="shared" si="5"/>
        <v>2.7138399480899631</v>
      </c>
      <c r="K25" s="22">
        <f t="shared" si="5"/>
        <v>3.0589477156259184</v>
      </c>
      <c r="L25" s="22">
        <f t="shared" si="5"/>
        <v>3.4040554831618737</v>
      </c>
    </row>
    <row r="26" spans="2:12" ht="17" thickBot="1" x14ac:dyDescent="0.25">
      <c r="B26" s="3">
        <v>8</v>
      </c>
      <c r="C26" s="4">
        <v>77</v>
      </c>
      <c r="D26" s="8">
        <f t="shared" si="1"/>
        <v>0.47011028632085428</v>
      </c>
      <c r="E26" s="8">
        <f t="shared" si="2"/>
        <v>0.89103942354036192</v>
      </c>
      <c r="F26" s="5">
        <f t="shared" si="3"/>
        <v>1.5923950849290973</v>
      </c>
      <c r="G26" s="5">
        <f t="shared" si="4"/>
        <v>0.11222847986082431</v>
      </c>
      <c r="H26" s="22">
        <f t="shared" si="5"/>
        <v>1.9290805245115703</v>
      </c>
      <c r="I26" s="22">
        <f t="shared" si="5"/>
        <v>2.2657659640940433</v>
      </c>
      <c r="J26" s="22">
        <f t="shared" si="5"/>
        <v>2.6024514036765161</v>
      </c>
      <c r="K26" s="22">
        <f t="shared" si="5"/>
        <v>2.9391368432589893</v>
      </c>
      <c r="L26" s="22">
        <f t="shared" si="5"/>
        <v>3.275822282841462</v>
      </c>
    </row>
    <row r="27" spans="2:12" ht="17" thickBot="1" x14ac:dyDescent="0.25">
      <c r="B27" s="3">
        <v>9</v>
      </c>
      <c r="C27" s="4">
        <v>109</v>
      </c>
      <c r="D27" s="8">
        <f t="shared" si="1"/>
        <v>0.41868541237233858</v>
      </c>
      <c r="E27" s="8">
        <f t="shared" si="2"/>
        <v>0.90921737147788473</v>
      </c>
      <c r="F27" s="5">
        <f t="shared" si="3"/>
        <v>1.5185324141674679</v>
      </c>
      <c r="G27" s="5">
        <f t="shared" si="4"/>
        <v>0.10998470017951295</v>
      </c>
      <c r="H27" s="22">
        <f t="shared" si="5"/>
        <v>1.8484865147060068</v>
      </c>
      <c r="I27" s="22">
        <f t="shared" si="5"/>
        <v>2.1784406152445457</v>
      </c>
      <c r="J27" s="22">
        <f t="shared" si="5"/>
        <v>2.5083947157830844</v>
      </c>
      <c r="K27" s="22">
        <f t="shared" si="5"/>
        <v>2.8383488163216235</v>
      </c>
      <c r="L27" s="22">
        <f t="shared" si="5"/>
        <v>3.1683029168601622</v>
      </c>
    </row>
    <row r="28" spans="2:12" ht="17" thickBot="1" x14ac:dyDescent="0.25">
      <c r="B28" s="3">
        <v>10</v>
      </c>
      <c r="C28" s="4">
        <v>146</v>
      </c>
      <c r="D28" s="8">
        <f t="shared" si="1"/>
        <v>0.37982106198575216</v>
      </c>
      <c r="E28" s="8">
        <f t="shared" si="2"/>
        <v>0.92223941113976315</v>
      </c>
      <c r="F28" s="5">
        <f t="shared" si="3"/>
        <v>1.4641382012458659</v>
      </c>
      <c r="G28" s="5">
        <f t="shared" si="4"/>
        <v>0.10843171392601138</v>
      </c>
      <c r="H28" s="22">
        <f t="shared" si="5"/>
        <v>1.7894333430239</v>
      </c>
      <c r="I28" s="22">
        <f t="shared" si="5"/>
        <v>2.1147284848019341</v>
      </c>
      <c r="J28" s="22">
        <f t="shared" si="5"/>
        <v>2.4400236265799684</v>
      </c>
      <c r="K28" s="22">
        <f t="shared" si="5"/>
        <v>2.7653187683580027</v>
      </c>
      <c r="L28" s="22">
        <f t="shared" si="5"/>
        <v>3.0906139101360366</v>
      </c>
    </row>
    <row r="29" spans="2:12" ht="17" thickBot="1" x14ac:dyDescent="0.25">
      <c r="B29" s="3">
        <v>11</v>
      </c>
      <c r="C29" s="4">
        <v>187</v>
      </c>
      <c r="D29" s="8">
        <f t="shared" si="1"/>
        <v>0.34974334561894677</v>
      </c>
      <c r="E29" s="8">
        <f t="shared" si="2"/>
        <v>0.93187275758728683</v>
      </c>
      <c r="F29" s="5">
        <f t="shared" si="3"/>
        <v>1.4228512263441022</v>
      </c>
      <c r="G29" s="5">
        <f t="shared" si="4"/>
        <v>0.10731078807251555</v>
      </c>
      <c r="H29" s="22">
        <f t="shared" si="5"/>
        <v>1.7447835905616489</v>
      </c>
      <c r="I29" s="22">
        <f t="shared" si="5"/>
        <v>2.0667159547791956</v>
      </c>
      <c r="J29" s="22">
        <f t="shared" si="5"/>
        <v>2.3886483189967422</v>
      </c>
      <c r="K29" s="22">
        <f t="shared" si="5"/>
        <v>2.7105806832142889</v>
      </c>
      <c r="L29" s="22">
        <f t="shared" si="5"/>
        <v>3.0325130474318356</v>
      </c>
    </row>
    <row r="30" spans="2:12" ht="17" thickBot="1" x14ac:dyDescent="0.25">
      <c r="B30" s="3">
        <v>12</v>
      </c>
      <c r="C30" s="4">
        <v>239</v>
      </c>
      <c r="D30" s="8">
        <f t="shared" si="1"/>
        <v>0.32227802635985886</v>
      </c>
      <c r="E30" s="8">
        <f t="shared" si="2"/>
        <v>0.94031537726468484</v>
      </c>
      <c r="F30" s="5">
        <f t="shared" si="3"/>
        <v>1.3857510101888948</v>
      </c>
      <c r="G30" s="5">
        <f t="shared" si="4"/>
        <v>0.10634729838290358</v>
      </c>
      <c r="H30" s="22">
        <f t="shared" si="5"/>
        <v>1.7047929053376056</v>
      </c>
      <c r="I30" s="22">
        <f t="shared" si="5"/>
        <v>2.0238348004863163</v>
      </c>
      <c r="J30" s="22">
        <f t="shared" si="5"/>
        <v>2.3428766956350269</v>
      </c>
      <c r="K30" s="22">
        <f t="shared" si="5"/>
        <v>2.6619185907837375</v>
      </c>
      <c r="L30" s="22">
        <f t="shared" si="5"/>
        <v>2.9809604859324486</v>
      </c>
    </row>
    <row r="31" spans="2:12" ht="17" thickBot="1" x14ac:dyDescent="0.25">
      <c r="B31" s="3">
        <v>13</v>
      </c>
      <c r="C31" s="4">
        <v>305</v>
      </c>
      <c r="D31" s="8">
        <f t="shared" si="1"/>
        <v>0.29711874310638597</v>
      </c>
      <c r="E31" s="8">
        <f t="shared" si="2"/>
        <v>0.94774016656861304</v>
      </c>
      <c r="F31" s="5">
        <f t="shared" si="3"/>
        <v>1.3522602631926337</v>
      </c>
      <c r="G31" s="5">
        <f t="shared" si="4"/>
        <v>0.10551415200862477</v>
      </c>
      <c r="H31" s="22">
        <f t="shared" si="5"/>
        <v>1.668802719218508</v>
      </c>
      <c r="I31" s="22">
        <f t="shared" si="5"/>
        <v>1.9853451752443823</v>
      </c>
      <c r="J31" s="22">
        <f t="shared" si="5"/>
        <v>2.3018876312702568</v>
      </c>
      <c r="K31" s="22">
        <f t="shared" si="5"/>
        <v>2.6184300872961308</v>
      </c>
      <c r="L31" s="22">
        <f t="shared" si="5"/>
        <v>2.9349725433220053</v>
      </c>
    </row>
    <row r="32" spans="2:12" ht="17" thickBot="1" x14ac:dyDescent="0.25">
      <c r="B32" s="3">
        <v>14</v>
      </c>
      <c r="C32" s="4">
        <v>390</v>
      </c>
      <c r="D32" s="8">
        <f t="shared" si="1"/>
        <v>0.27374222525548308</v>
      </c>
      <c r="E32" s="8">
        <f t="shared" si="2"/>
        <v>0.9543630316458166</v>
      </c>
      <c r="F32" s="5">
        <f t="shared" si="3"/>
        <v>1.3215615213104461</v>
      </c>
      <c r="G32" s="5">
        <f t="shared" si="4"/>
        <v>0.1047819296054963</v>
      </c>
      <c r="H32" s="22">
        <f t="shared" si="5"/>
        <v>1.635907310126935</v>
      </c>
      <c r="I32" s="22">
        <f t="shared" si="5"/>
        <v>1.9502530989434239</v>
      </c>
      <c r="J32" s="22">
        <f t="shared" si="5"/>
        <v>2.264598887759913</v>
      </c>
      <c r="K32" s="22">
        <f t="shared" si="5"/>
        <v>2.5789446765764019</v>
      </c>
      <c r="L32" s="22">
        <f t="shared" si="5"/>
        <v>2.8932904653928908</v>
      </c>
    </row>
    <row r="33" spans="2:12" ht="17" thickBot="1" x14ac:dyDescent="0.25">
      <c r="B33" s="3">
        <v>15</v>
      </c>
      <c r="C33" s="4">
        <v>498</v>
      </c>
      <c r="D33" s="8">
        <f t="shared" si="1"/>
        <v>0.2523210876661755</v>
      </c>
      <c r="E33" s="8">
        <f t="shared" si="2"/>
        <v>0.96018892850517779</v>
      </c>
      <c r="F33" s="5">
        <f t="shared" si="3"/>
        <v>1.2937827941209668</v>
      </c>
      <c r="G33" s="5">
        <f t="shared" si="4"/>
        <v>0.10414617064547912</v>
      </c>
      <c r="H33" s="22">
        <f t="shared" si="5"/>
        <v>1.606221306057404</v>
      </c>
      <c r="I33" s="22">
        <f t="shared" si="5"/>
        <v>1.9186598179938414</v>
      </c>
      <c r="J33" s="22">
        <f t="shared" si="5"/>
        <v>2.2310983299302789</v>
      </c>
      <c r="K33" s="22">
        <f t="shared" si="5"/>
        <v>2.5435368418667164</v>
      </c>
      <c r="L33" s="22">
        <f t="shared" si="5"/>
        <v>2.8559753538031538</v>
      </c>
    </row>
    <row r="34" spans="2:12" ht="17" thickBot="1" x14ac:dyDescent="0.25">
      <c r="B34" s="3">
        <v>16</v>
      </c>
      <c r="C34" s="4">
        <v>635</v>
      </c>
      <c r="D34" s="8">
        <f t="shared" si="1"/>
        <v>0.23268698225807122</v>
      </c>
      <c r="E34" s="8">
        <f t="shared" si="2"/>
        <v>0.96531621049337268</v>
      </c>
      <c r="F34" s="5">
        <f t="shared" si="3"/>
        <v>1.2686169595334973</v>
      </c>
      <c r="G34" s="5">
        <f t="shared" si="4"/>
        <v>0.1035929977275426</v>
      </c>
      <c r="H34" s="22">
        <f t="shared" si="5"/>
        <v>1.579395952716125</v>
      </c>
      <c r="I34" s="22">
        <f t="shared" si="5"/>
        <v>1.8901749458987529</v>
      </c>
      <c r="J34" s="22">
        <f t="shared" si="5"/>
        <v>2.2009539390813808</v>
      </c>
      <c r="K34" s="22">
        <f t="shared" si="5"/>
        <v>2.5117329322640085</v>
      </c>
      <c r="L34" s="22">
        <f t="shared" si="5"/>
        <v>2.8225119254466362</v>
      </c>
    </row>
    <row r="36" spans="2:12" x14ac:dyDescent="0.2">
      <c r="B36" s="12" t="s">
        <v>21</v>
      </c>
    </row>
    <row r="38" spans="2:12" ht="17" thickBot="1" x14ac:dyDescent="0.25"/>
    <row r="39" spans="2:12" ht="19" customHeight="1" x14ac:dyDescent="0.2">
      <c r="B39" s="137" t="s">
        <v>10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9"/>
    </row>
    <row r="40" spans="2:12" ht="20" customHeight="1" thickBot="1" x14ac:dyDescent="0.25">
      <c r="B40" s="140" t="s">
        <v>0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2"/>
    </row>
    <row r="41" spans="2:12" ht="40" customHeight="1" thickBot="1" x14ac:dyDescent="0.25">
      <c r="B41" s="143" t="s">
        <v>1</v>
      </c>
      <c r="C41" s="144"/>
      <c r="D41" s="144"/>
      <c r="E41" s="145"/>
      <c r="F41" s="134" t="s">
        <v>20</v>
      </c>
      <c r="G41" s="135"/>
      <c r="H41" s="135"/>
      <c r="I41" s="135"/>
      <c r="J41" s="135"/>
      <c r="K41" s="135"/>
      <c r="L41" s="136"/>
    </row>
    <row r="42" spans="2:12" x14ac:dyDescent="0.2">
      <c r="B42" s="125" t="s">
        <v>2</v>
      </c>
      <c r="C42" s="1" t="s">
        <v>3</v>
      </c>
      <c r="D42" s="128"/>
      <c r="E42" s="128"/>
      <c r="F42" s="125"/>
      <c r="G42" s="125"/>
      <c r="H42" s="13" t="s">
        <v>13</v>
      </c>
      <c r="I42" s="14" t="s">
        <v>14</v>
      </c>
      <c r="J42" s="14" t="s">
        <v>15</v>
      </c>
      <c r="K42" s="14" t="s">
        <v>16</v>
      </c>
      <c r="L42" s="15" t="s">
        <v>17</v>
      </c>
    </row>
    <row r="43" spans="2:12" x14ac:dyDescent="0.2">
      <c r="B43" s="126"/>
      <c r="C43" s="6"/>
      <c r="D43" s="129"/>
      <c r="E43" s="129"/>
      <c r="F43" s="126"/>
      <c r="G43" s="126"/>
      <c r="H43" s="16">
        <v>3</v>
      </c>
      <c r="I43" s="17">
        <v>6</v>
      </c>
      <c r="J43" s="17">
        <v>9</v>
      </c>
      <c r="K43" s="17">
        <v>12</v>
      </c>
      <c r="L43" s="18">
        <v>15</v>
      </c>
    </row>
    <row r="44" spans="2:12" ht="17" thickBot="1" x14ac:dyDescent="0.25">
      <c r="B44" s="127"/>
      <c r="C44" s="2" t="s">
        <v>4</v>
      </c>
      <c r="D44" s="130"/>
      <c r="E44" s="130"/>
      <c r="F44" s="127"/>
      <c r="G44" s="127"/>
      <c r="H44" s="19" t="s">
        <v>18</v>
      </c>
      <c r="I44" s="20" t="s">
        <v>18</v>
      </c>
      <c r="J44" s="20" t="s">
        <v>18</v>
      </c>
      <c r="K44" s="20" t="s">
        <v>18</v>
      </c>
      <c r="L44" s="21" t="s">
        <v>18</v>
      </c>
    </row>
    <row r="45" spans="2:12" ht="17" thickBot="1" x14ac:dyDescent="0.25">
      <c r="B45" s="3" t="s">
        <v>5</v>
      </c>
      <c r="C45" s="4">
        <v>4</v>
      </c>
      <c r="D45" s="8">
        <v>1.2599210498948732</v>
      </c>
      <c r="E45" s="8">
        <v>0.50499999999999989</v>
      </c>
      <c r="F45" s="5">
        <f>D45+1/E45</f>
        <v>3.2401190696968536</v>
      </c>
      <c r="G45" s="8">
        <f>1/(E45*10)</f>
        <v>0.19801980198019806</v>
      </c>
      <c r="H45" s="22">
        <f>$F45+H$43*$G45</f>
        <v>3.8341784756374477</v>
      </c>
      <c r="I45" s="22">
        <f t="shared" ref="I45:L45" si="6">$F45+I$43*$G45</f>
        <v>4.4282378815780419</v>
      </c>
      <c r="J45" s="22">
        <f t="shared" si="6"/>
        <v>5.0222972875186365</v>
      </c>
      <c r="K45" s="22">
        <f t="shared" si="6"/>
        <v>5.6163566934592302</v>
      </c>
      <c r="L45" s="22">
        <f t="shared" si="6"/>
        <v>6.2104160993998239</v>
      </c>
    </row>
    <row r="46" spans="2:12" ht="17" thickBot="1" x14ac:dyDescent="0.25">
      <c r="B46" s="3" t="s">
        <v>6</v>
      </c>
      <c r="C46" s="4">
        <v>5</v>
      </c>
      <c r="D46" s="8">
        <v>1.1696070952851465</v>
      </c>
      <c r="E46" s="8">
        <v>0.55778640450004202</v>
      </c>
      <c r="F46" s="5">
        <f t="shared" ref="F46:F61" si="7">D46+1/E46</f>
        <v>2.9624080526629535</v>
      </c>
      <c r="G46" s="8">
        <f t="shared" ref="G46:G61" si="8">1/(E46*10)</f>
        <v>0.1792800957377807</v>
      </c>
      <c r="H46" s="22">
        <f t="shared" ref="H46:L61" si="9">$F46+H$43*$G46</f>
        <v>3.5002483398762956</v>
      </c>
      <c r="I46" s="22">
        <f t="shared" si="9"/>
        <v>4.0380886270896372</v>
      </c>
      <c r="J46" s="22">
        <f t="shared" si="9"/>
        <v>4.5759289143029793</v>
      </c>
      <c r="K46" s="22">
        <f t="shared" si="9"/>
        <v>5.1137692015163214</v>
      </c>
      <c r="L46" s="22">
        <f t="shared" si="9"/>
        <v>5.6516094887296635</v>
      </c>
    </row>
    <row r="47" spans="2:12" ht="17" thickBot="1" x14ac:dyDescent="0.25">
      <c r="B47" s="3">
        <v>2</v>
      </c>
      <c r="C47" s="4">
        <v>8</v>
      </c>
      <c r="D47" s="8">
        <v>1</v>
      </c>
      <c r="E47" s="8">
        <v>0.65144660940672616</v>
      </c>
      <c r="F47" s="5">
        <f t="shared" si="7"/>
        <v>2.5350452140823974</v>
      </c>
      <c r="G47" s="8">
        <f t="shared" si="8"/>
        <v>0.15350452140823978</v>
      </c>
      <c r="H47" s="22">
        <f t="shared" si="9"/>
        <v>2.9955587783071165</v>
      </c>
      <c r="I47" s="22">
        <f t="shared" si="9"/>
        <v>3.456072342531836</v>
      </c>
      <c r="J47" s="22">
        <f t="shared" si="9"/>
        <v>3.9165859067565556</v>
      </c>
      <c r="K47" s="22">
        <f t="shared" si="9"/>
        <v>4.3770994709812747</v>
      </c>
      <c r="L47" s="22">
        <f t="shared" si="9"/>
        <v>4.8376130352059938</v>
      </c>
    </row>
    <row r="48" spans="2:12" ht="17" thickBot="1" x14ac:dyDescent="0.25">
      <c r="B48" s="3">
        <v>3</v>
      </c>
      <c r="C48" s="4">
        <v>12.5</v>
      </c>
      <c r="D48" s="8">
        <v>0.86177387601275346</v>
      </c>
      <c r="E48" s="8">
        <v>0.72215728752538089</v>
      </c>
      <c r="F48" s="5">
        <f t="shared" si="7"/>
        <v>2.2465137620100322</v>
      </c>
      <c r="G48" s="8">
        <f t="shared" si="8"/>
        <v>0.13847398859972787</v>
      </c>
      <c r="H48" s="22">
        <f t="shared" si="9"/>
        <v>2.6619357278092157</v>
      </c>
      <c r="I48" s="22">
        <f t="shared" si="9"/>
        <v>3.0773576936083993</v>
      </c>
      <c r="J48" s="22">
        <f t="shared" si="9"/>
        <v>3.4927796594075833</v>
      </c>
      <c r="K48" s="22">
        <f t="shared" si="9"/>
        <v>3.9082016252067664</v>
      </c>
      <c r="L48" s="22">
        <f t="shared" si="9"/>
        <v>4.3236235910059504</v>
      </c>
    </row>
    <row r="49" spans="2:12" ht="17" thickBot="1" x14ac:dyDescent="0.25">
      <c r="B49" s="3">
        <v>4</v>
      </c>
      <c r="C49" s="4">
        <v>18.5</v>
      </c>
      <c r="D49" s="8">
        <v>0.75620478226714372</v>
      </c>
      <c r="E49" s="10">
        <v>0.78249999999999997</v>
      </c>
      <c r="F49" s="5">
        <f t="shared" si="7"/>
        <v>2.0341600538326388</v>
      </c>
      <c r="G49" s="8">
        <f t="shared" si="8"/>
        <v>0.12779552715654954</v>
      </c>
      <c r="H49" s="22">
        <f t="shared" si="9"/>
        <v>2.4175466353022874</v>
      </c>
      <c r="I49" s="22">
        <f t="shared" si="9"/>
        <v>2.8009332167719361</v>
      </c>
      <c r="J49" s="22">
        <f t="shared" si="9"/>
        <v>3.1843197982415847</v>
      </c>
      <c r="K49" s="22">
        <f t="shared" si="9"/>
        <v>3.5677063797112334</v>
      </c>
      <c r="L49" s="22">
        <f t="shared" si="9"/>
        <v>3.9510929611808816</v>
      </c>
    </row>
    <row r="50" spans="2:12" ht="17" thickBot="1" x14ac:dyDescent="0.25">
      <c r="B50" s="3">
        <v>5</v>
      </c>
      <c r="C50" s="4">
        <v>27</v>
      </c>
      <c r="D50" s="8">
        <v>0.66666666666666674</v>
      </c>
      <c r="E50" s="10">
        <v>0.81259999999999999</v>
      </c>
      <c r="F50" s="5">
        <f t="shared" si="7"/>
        <v>1.8972844367872672</v>
      </c>
      <c r="G50" s="8">
        <f t="shared" si="8"/>
        <v>0.12306177701206006</v>
      </c>
      <c r="H50" s="22">
        <f t="shared" si="9"/>
        <v>2.2664697678234473</v>
      </c>
      <c r="I50" s="22">
        <f t="shared" si="9"/>
        <v>2.6356550988596275</v>
      </c>
      <c r="J50" s="22">
        <f t="shared" si="9"/>
        <v>3.0048404298958076</v>
      </c>
      <c r="K50" s="22">
        <f t="shared" si="9"/>
        <v>3.3740257609319881</v>
      </c>
      <c r="L50" s="22">
        <f t="shared" si="9"/>
        <v>3.7432110919681678</v>
      </c>
    </row>
    <row r="51" spans="2:12" ht="17" thickBot="1" x14ac:dyDescent="0.25">
      <c r="B51" s="3">
        <v>6</v>
      </c>
      <c r="C51" s="4">
        <v>38.299999999999997</v>
      </c>
      <c r="D51" s="9">
        <v>0.56000000000000005</v>
      </c>
      <c r="E51" s="8">
        <v>0.84341515982490012</v>
      </c>
      <c r="F51" s="5">
        <f t="shared" si="7"/>
        <v>1.7456557098257615</v>
      </c>
      <c r="G51" s="8">
        <f t="shared" si="8"/>
        <v>0.11856557098257615</v>
      </c>
      <c r="H51" s="22">
        <f t="shared" si="9"/>
        <v>2.1013524227734899</v>
      </c>
      <c r="I51" s="22">
        <f t="shared" si="9"/>
        <v>2.4570491357212183</v>
      </c>
      <c r="J51" s="22">
        <f t="shared" si="9"/>
        <v>2.8127458486689472</v>
      </c>
      <c r="K51" s="22">
        <f t="shared" si="9"/>
        <v>3.1684425616166756</v>
      </c>
      <c r="L51" s="22">
        <f t="shared" si="9"/>
        <v>3.524139274564404</v>
      </c>
    </row>
    <row r="52" spans="2:12" ht="17" thickBot="1" x14ac:dyDescent="0.25">
      <c r="B52" s="3">
        <v>7</v>
      </c>
      <c r="C52" s="4">
        <v>54.3</v>
      </c>
      <c r="D52" s="9">
        <v>0.49469999999999997</v>
      </c>
      <c r="E52" s="8">
        <v>0.86929367641296096</v>
      </c>
      <c r="F52" s="5">
        <f t="shared" si="7"/>
        <v>1.6450592251198506</v>
      </c>
      <c r="G52" s="8">
        <f t="shared" si="8"/>
        <v>0.11503592251198508</v>
      </c>
      <c r="H52" s="22">
        <f t="shared" si="9"/>
        <v>1.9901669926558059</v>
      </c>
      <c r="I52" s="22">
        <f t="shared" si="9"/>
        <v>2.3352747601917612</v>
      </c>
      <c r="J52" s="22">
        <f t="shared" si="9"/>
        <v>2.6803825277277165</v>
      </c>
      <c r="K52" s="22">
        <f t="shared" si="9"/>
        <v>3.0254902952636717</v>
      </c>
      <c r="L52" s="22">
        <f t="shared" si="9"/>
        <v>3.370598062799627</v>
      </c>
    </row>
    <row r="53" spans="2:12" ht="17" thickBot="1" x14ac:dyDescent="0.25">
      <c r="B53" s="3">
        <v>8</v>
      </c>
      <c r="C53" s="4">
        <v>77</v>
      </c>
      <c r="D53" s="9">
        <v>0.45</v>
      </c>
      <c r="E53" s="8">
        <v>0.89103942354036192</v>
      </c>
      <c r="F53" s="5">
        <f t="shared" si="7"/>
        <v>1.5722847986082429</v>
      </c>
      <c r="G53" s="8">
        <f t="shared" si="8"/>
        <v>0.11222847986082431</v>
      </c>
      <c r="H53" s="22">
        <f t="shared" si="9"/>
        <v>1.9089702381907159</v>
      </c>
      <c r="I53" s="22">
        <f t="shared" si="9"/>
        <v>2.2456556777731889</v>
      </c>
      <c r="J53" s="22">
        <f t="shared" si="9"/>
        <v>2.5823411173556616</v>
      </c>
      <c r="K53" s="22">
        <f t="shared" si="9"/>
        <v>2.9190265569381344</v>
      </c>
      <c r="L53" s="22">
        <f t="shared" si="9"/>
        <v>3.2557119965206072</v>
      </c>
    </row>
    <row r="54" spans="2:12" ht="17" thickBot="1" x14ac:dyDescent="0.25">
      <c r="B54" s="3">
        <v>9</v>
      </c>
      <c r="C54" s="4">
        <v>109</v>
      </c>
      <c r="D54" s="8">
        <v>0.41868541237233858</v>
      </c>
      <c r="E54" s="8">
        <v>0.90921737147788473</v>
      </c>
      <c r="F54" s="5">
        <f t="shared" si="7"/>
        <v>1.5185324141674679</v>
      </c>
      <c r="G54" s="8">
        <f t="shared" si="8"/>
        <v>0.10998470017951295</v>
      </c>
      <c r="H54" s="22">
        <f t="shared" si="9"/>
        <v>1.8484865147060068</v>
      </c>
      <c r="I54" s="22">
        <f t="shared" si="9"/>
        <v>2.1784406152445457</v>
      </c>
      <c r="J54" s="22">
        <f t="shared" si="9"/>
        <v>2.5083947157830844</v>
      </c>
      <c r="K54" s="22">
        <f t="shared" si="9"/>
        <v>2.8383488163216235</v>
      </c>
      <c r="L54" s="22">
        <f t="shared" si="9"/>
        <v>3.1683029168601622</v>
      </c>
    </row>
    <row r="55" spans="2:12" ht="17" thickBot="1" x14ac:dyDescent="0.25">
      <c r="B55" s="3">
        <v>10</v>
      </c>
      <c r="C55" s="4">
        <v>146</v>
      </c>
      <c r="D55" s="8">
        <v>0.37982106198575216</v>
      </c>
      <c r="E55" s="8">
        <v>0.92223941113976315</v>
      </c>
      <c r="F55" s="5">
        <f t="shared" si="7"/>
        <v>1.4641382012458659</v>
      </c>
      <c r="G55" s="8">
        <f t="shared" si="8"/>
        <v>0.10843171392601138</v>
      </c>
      <c r="H55" s="22">
        <f t="shared" si="9"/>
        <v>1.7894333430239</v>
      </c>
      <c r="I55" s="22">
        <f t="shared" si="9"/>
        <v>2.1147284848019341</v>
      </c>
      <c r="J55" s="22">
        <f t="shared" si="9"/>
        <v>2.4400236265799684</v>
      </c>
      <c r="K55" s="22">
        <f t="shared" si="9"/>
        <v>2.7653187683580027</v>
      </c>
      <c r="L55" s="22">
        <f t="shared" si="9"/>
        <v>3.0906139101360366</v>
      </c>
    </row>
    <row r="56" spans="2:12" ht="17" thickBot="1" x14ac:dyDescent="0.25">
      <c r="B56" s="3">
        <v>11</v>
      </c>
      <c r="C56" s="4">
        <v>187</v>
      </c>
      <c r="D56" s="8">
        <v>0.34974334561894677</v>
      </c>
      <c r="E56" s="8">
        <v>0.93187275758728683</v>
      </c>
      <c r="F56" s="5">
        <f t="shared" si="7"/>
        <v>1.4228512263441022</v>
      </c>
      <c r="G56" s="8">
        <f t="shared" si="8"/>
        <v>0.10731078807251555</v>
      </c>
      <c r="H56" s="22">
        <f t="shared" si="9"/>
        <v>1.7447835905616489</v>
      </c>
      <c r="I56" s="22">
        <f t="shared" si="9"/>
        <v>2.0667159547791956</v>
      </c>
      <c r="J56" s="22">
        <f t="shared" si="9"/>
        <v>2.3886483189967422</v>
      </c>
      <c r="K56" s="22">
        <f t="shared" si="9"/>
        <v>2.7105806832142889</v>
      </c>
      <c r="L56" s="22">
        <f t="shared" si="9"/>
        <v>3.0325130474318356</v>
      </c>
    </row>
    <row r="57" spans="2:12" ht="17" thickBot="1" x14ac:dyDescent="0.25">
      <c r="B57" s="3">
        <v>12</v>
      </c>
      <c r="C57" s="4">
        <v>239</v>
      </c>
      <c r="D57" s="8">
        <v>0.32227802635985886</v>
      </c>
      <c r="E57" s="8">
        <v>0.94031537726468484</v>
      </c>
      <c r="F57" s="5">
        <f t="shared" si="7"/>
        <v>1.3857510101888948</v>
      </c>
      <c r="G57" s="8">
        <f t="shared" si="8"/>
        <v>0.10634729838290358</v>
      </c>
      <c r="H57" s="22">
        <f t="shared" si="9"/>
        <v>1.7047929053376056</v>
      </c>
      <c r="I57" s="22">
        <f t="shared" si="9"/>
        <v>2.0238348004863163</v>
      </c>
      <c r="J57" s="22">
        <f t="shared" si="9"/>
        <v>2.3428766956350269</v>
      </c>
      <c r="K57" s="22">
        <f t="shared" si="9"/>
        <v>2.6619185907837375</v>
      </c>
      <c r="L57" s="22">
        <f t="shared" si="9"/>
        <v>2.9809604859324486</v>
      </c>
    </row>
    <row r="58" spans="2:12" ht="17" thickBot="1" x14ac:dyDescent="0.25">
      <c r="B58" s="3">
        <v>13</v>
      </c>
      <c r="C58" s="4">
        <v>305</v>
      </c>
      <c r="D58" s="9">
        <v>0.28499999999999998</v>
      </c>
      <c r="E58" s="8">
        <v>0.94774016656861304</v>
      </c>
      <c r="F58" s="5">
        <f t="shared" si="7"/>
        <v>1.3401415200862477</v>
      </c>
      <c r="G58" s="8">
        <f t="shared" si="8"/>
        <v>0.10551415200862477</v>
      </c>
      <c r="H58" s="22">
        <f t="shared" si="9"/>
        <v>1.6566839761121219</v>
      </c>
      <c r="I58" s="22">
        <f t="shared" si="9"/>
        <v>1.9732264321379962</v>
      </c>
      <c r="J58" s="22">
        <f t="shared" si="9"/>
        <v>2.2897688881638705</v>
      </c>
      <c r="K58" s="22">
        <f t="shared" si="9"/>
        <v>2.606311344189745</v>
      </c>
      <c r="L58" s="22">
        <f t="shared" si="9"/>
        <v>2.922853800215619</v>
      </c>
    </row>
    <row r="59" spans="2:12" ht="17" thickBot="1" x14ac:dyDescent="0.25">
      <c r="B59" s="3">
        <v>14</v>
      </c>
      <c r="C59" s="4">
        <v>390</v>
      </c>
      <c r="D59" s="8">
        <v>0.27374222525548308</v>
      </c>
      <c r="E59" s="8">
        <v>0.9543630316458166</v>
      </c>
      <c r="F59" s="5">
        <f t="shared" si="7"/>
        <v>1.3215615213104461</v>
      </c>
      <c r="G59" s="8">
        <f t="shared" si="8"/>
        <v>0.1047819296054963</v>
      </c>
      <c r="H59" s="22">
        <f t="shared" si="9"/>
        <v>1.635907310126935</v>
      </c>
      <c r="I59" s="22">
        <f t="shared" si="9"/>
        <v>1.9502530989434239</v>
      </c>
      <c r="J59" s="22">
        <f t="shared" si="9"/>
        <v>2.264598887759913</v>
      </c>
      <c r="K59" s="22">
        <f t="shared" si="9"/>
        <v>2.5789446765764019</v>
      </c>
      <c r="L59" s="22">
        <f t="shared" si="9"/>
        <v>2.8932904653928908</v>
      </c>
    </row>
    <row r="60" spans="2:12" ht="17" thickBot="1" x14ac:dyDescent="0.25">
      <c r="B60" s="3">
        <v>15</v>
      </c>
      <c r="C60" s="4">
        <v>498</v>
      </c>
      <c r="D60" s="8">
        <v>0.2523210876661755</v>
      </c>
      <c r="E60" s="8">
        <v>0.96018892850517779</v>
      </c>
      <c r="F60" s="5">
        <f t="shared" si="7"/>
        <v>1.2937827941209668</v>
      </c>
      <c r="G60" s="8">
        <f t="shared" si="8"/>
        <v>0.10414617064547912</v>
      </c>
      <c r="H60" s="22">
        <f t="shared" si="9"/>
        <v>1.606221306057404</v>
      </c>
      <c r="I60" s="22">
        <f t="shared" si="9"/>
        <v>1.9186598179938414</v>
      </c>
      <c r="J60" s="22">
        <f t="shared" si="9"/>
        <v>2.2310983299302789</v>
      </c>
      <c r="K60" s="22">
        <f t="shared" si="9"/>
        <v>2.5435368418667164</v>
      </c>
      <c r="L60" s="22">
        <f t="shared" si="9"/>
        <v>2.8559753538031538</v>
      </c>
    </row>
    <row r="61" spans="2:12" ht="17" thickBot="1" x14ac:dyDescent="0.25">
      <c r="B61" s="3">
        <v>16</v>
      </c>
      <c r="C61" s="4">
        <v>635</v>
      </c>
      <c r="D61" s="8">
        <v>0.23268698225807122</v>
      </c>
      <c r="E61" s="8">
        <v>0.96531621049337268</v>
      </c>
      <c r="F61" s="5">
        <f t="shared" si="7"/>
        <v>1.2686169595334973</v>
      </c>
      <c r="G61" s="8">
        <f t="shared" si="8"/>
        <v>0.1035929977275426</v>
      </c>
      <c r="H61" s="22">
        <f t="shared" si="9"/>
        <v>1.579395952716125</v>
      </c>
      <c r="I61" s="22">
        <f t="shared" si="9"/>
        <v>1.8901749458987529</v>
      </c>
      <c r="J61" s="22">
        <f t="shared" si="9"/>
        <v>2.2009539390813808</v>
      </c>
      <c r="K61" s="22">
        <f t="shared" si="9"/>
        <v>2.5117329322640085</v>
      </c>
      <c r="L61" s="22">
        <f t="shared" si="9"/>
        <v>2.8225119254466362</v>
      </c>
    </row>
    <row r="63" spans="2:12" x14ac:dyDescent="0.2">
      <c r="B63" s="12" t="s">
        <v>21</v>
      </c>
    </row>
    <row r="65" spans="2:12" ht="17" thickBot="1" x14ac:dyDescent="0.25"/>
    <row r="66" spans="2:12" ht="19" customHeight="1" x14ac:dyDescent="0.2">
      <c r="B66" s="137" t="s">
        <v>7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9"/>
    </row>
    <row r="67" spans="2:12" ht="20" customHeight="1" thickBot="1" x14ac:dyDescent="0.25">
      <c r="B67" s="140" t="s">
        <v>0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2"/>
    </row>
    <row r="68" spans="2:12" ht="42" customHeight="1" thickBot="1" x14ac:dyDescent="0.25">
      <c r="B68" s="143" t="s">
        <v>1</v>
      </c>
      <c r="C68" s="144"/>
      <c r="D68" s="144"/>
      <c r="E68" s="145"/>
      <c r="F68" s="134" t="s">
        <v>20</v>
      </c>
      <c r="G68" s="135"/>
      <c r="H68" s="135"/>
      <c r="I68" s="135"/>
      <c r="J68" s="135"/>
      <c r="K68" s="135"/>
      <c r="L68" s="136"/>
    </row>
    <row r="69" spans="2:12" x14ac:dyDescent="0.2">
      <c r="B69" s="125" t="s">
        <v>2</v>
      </c>
      <c r="C69" s="1" t="s">
        <v>3</v>
      </c>
      <c r="D69" s="128"/>
      <c r="E69" s="128"/>
      <c r="F69" s="125"/>
      <c r="G69" s="125"/>
      <c r="H69" s="13" t="s">
        <v>13</v>
      </c>
      <c r="I69" s="14" t="s">
        <v>14</v>
      </c>
      <c r="J69" s="14" t="s">
        <v>15</v>
      </c>
      <c r="K69" s="14" t="s">
        <v>16</v>
      </c>
      <c r="L69" s="15" t="s">
        <v>17</v>
      </c>
    </row>
    <row r="70" spans="2:12" x14ac:dyDescent="0.2">
      <c r="B70" s="126"/>
      <c r="C70" s="6"/>
      <c r="D70" s="129"/>
      <c r="E70" s="129"/>
      <c r="F70" s="126"/>
      <c r="G70" s="126"/>
      <c r="H70" s="16">
        <v>3</v>
      </c>
      <c r="I70" s="17">
        <v>6</v>
      </c>
      <c r="J70" s="17">
        <v>9</v>
      </c>
      <c r="K70" s="17">
        <v>12</v>
      </c>
      <c r="L70" s="18">
        <v>15</v>
      </c>
    </row>
    <row r="71" spans="2:12" ht="17" thickBot="1" x14ac:dyDescent="0.25">
      <c r="B71" s="127"/>
      <c r="C71" s="2" t="s">
        <v>4</v>
      </c>
      <c r="D71" s="130"/>
      <c r="E71" s="130"/>
      <c r="F71" s="127"/>
      <c r="G71" s="127"/>
      <c r="H71" s="19" t="s">
        <v>18</v>
      </c>
      <c r="I71" s="20" t="s">
        <v>18</v>
      </c>
      <c r="J71" s="20" t="s">
        <v>18</v>
      </c>
      <c r="K71" s="20" t="s">
        <v>18</v>
      </c>
      <c r="L71" s="21" t="s">
        <v>18</v>
      </c>
    </row>
    <row r="72" spans="2:12" ht="17" thickBot="1" x14ac:dyDescent="0.25">
      <c r="B72" s="3" t="s">
        <v>5</v>
      </c>
      <c r="C72" s="4">
        <v>4</v>
      </c>
      <c r="D72" s="8">
        <v>1.2599210498948732</v>
      </c>
      <c r="E72" s="8">
        <v>0.50499999999999989</v>
      </c>
      <c r="F72" s="5">
        <f>D72+1/E72</f>
        <v>3.2401190696968536</v>
      </c>
      <c r="G72" s="8">
        <f>1/(E72*10)</f>
        <v>0.19801980198019806</v>
      </c>
      <c r="H72" s="22">
        <f>$F72+H$70*$G72</f>
        <v>3.8341784756374477</v>
      </c>
      <c r="I72" s="22">
        <f t="shared" ref="I72:L87" si="10">$F72+I$70*$G72</f>
        <v>4.4282378815780419</v>
      </c>
      <c r="J72" s="22">
        <f t="shared" si="10"/>
        <v>5.0222972875186365</v>
      </c>
      <c r="K72" s="22">
        <f t="shared" si="10"/>
        <v>5.6163566934592302</v>
      </c>
      <c r="L72" s="22">
        <f t="shared" si="10"/>
        <v>6.2104160993998239</v>
      </c>
    </row>
    <row r="73" spans="2:12" ht="17" thickBot="1" x14ac:dyDescent="0.25">
      <c r="B73" s="3" t="s">
        <v>6</v>
      </c>
      <c r="C73" s="4">
        <v>5</v>
      </c>
      <c r="D73" s="8">
        <v>1.1696070952851465</v>
      </c>
      <c r="E73" s="8">
        <v>0.55778640450004202</v>
      </c>
      <c r="F73" s="5">
        <f t="shared" ref="F73:F88" si="11">D73+1/E73</f>
        <v>2.9624080526629535</v>
      </c>
      <c r="G73" s="8">
        <f t="shared" ref="G73:G88" si="12">1/(E73*10)</f>
        <v>0.1792800957377807</v>
      </c>
      <c r="H73" s="22">
        <f t="shared" ref="H73:L88" si="13">$F73+H$70*$G73</f>
        <v>3.5002483398762956</v>
      </c>
      <c r="I73" s="22">
        <f t="shared" si="10"/>
        <v>4.0380886270896372</v>
      </c>
      <c r="J73" s="22">
        <f t="shared" si="10"/>
        <v>4.5759289143029793</v>
      </c>
      <c r="K73" s="22">
        <f t="shared" si="10"/>
        <v>5.1137692015163214</v>
      </c>
      <c r="L73" s="22">
        <f t="shared" si="10"/>
        <v>5.6516094887296635</v>
      </c>
    </row>
    <row r="74" spans="2:12" ht="17" thickBot="1" x14ac:dyDescent="0.25">
      <c r="B74" s="3">
        <v>2</v>
      </c>
      <c r="C74" s="4">
        <v>8</v>
      </c>
      <c r="D74" s="8">
        <v>1</v>
      </c>
      <c r="E74" s="8">
        <v>0.65144660940672616</v>
      </c>
      <c r="F74" s="5">
        <f t="shared" si="11"/>
        <v>2.5350452140823974</v>
      </c>
      <c r="G74" s="8">
        <f t="shared" si="12"/>
        <v>0.15350452140823978</v>
      </c>
      <c r="H74" s="22">
        <f t="shared" si="13"/>
        <v>2.9955587783071165</v>
      </c>
      <c r="I74" s="22">
        <f t="shared" si="10"/>
        <v>3.456072342531836</v>
      </c>
      <c r="J74" s="22">
        <f t="shared" si="10"/>
        <v>3.9165859067565556</v>
      </c>
      <c r="K74" s="22">
        <f t="shared" si="10"/>
        <v>4.3770994709812747</v>
      </c>
      <c r="L74" s="22">
        <f t="shared" si="10"/>
        <v>4.8376130352059938</v>
      </c>
    </row>
    <row r="75" spans="2:12" ht="17" thickBot="1" x14ac:dyDescent="0.25">
      <c r="B75" s="3">
        <v>3</v>
      </c>
      <c r="C75" s="4">
        <v>12.5</v>
      </c>
      <c r="D75" s="8">
        <v>0.86177387601275346</v>
      </c>
      <c r="E75" s="8">
        <v>0.72215728752538089</v>
      </c>
      <c r="F75" s="5">
        <f t="shared" si="11"/>
        <v>2.2465137620100322</v>
      </c>
      <c r="G75" s="8">
        <f t="shared" si="12"/>
        <v>0.13847398859972787</v>
      </c>
      <c r="H75" s="22">
        <f t="shared" si="13"/>
        <v>2.6619357278092157</v>
      </c>
      <c r="I75" s="22">
        <f t="shared" si="10"/>
        <v>3.0773576936083993</v>
      </c>
      <c r="J75" s="22">
        <f t="shared" si="10"/>
        <v>3.4927796594075833</v>
      </c>
      <c r="K75" s="22">
        <f t="shared" si="10"/>
        <v>3.9082016252067664</v>
      </c>
      <c r="L75" s="22">
        <f t="shared" si="10"/>
        <v>4.3236235910059504</v>
      </c>
    </row>
    <row r="76" spans="2:12" ht="17" thickBot="1" x14ac:dyDescent="0.25">
      <c r="B76" s="3">
        <v>4</v>
      </c>
      <c r="C76" s="4">
        <v>18.5</v>
      </c>
      <c r="D76" s="8">
        <v>0.75620478226714372</v>
      </c>
      <c r="E76" s="10">
        <v>0.78249999999999997</v>
      </c>
      <c r="F76" s="5">
        <f t="shared" si="11"/>
        <v>2.0341600538326388</v>
      </c>
      <c r="G76" s="8">
        <f t="shared" si="12"/>
        <v>0.12779552715654954</v>
      </c>
      <c r="H76" s="22">
        <f t="shared" si="13"/>
        <v>2.4175466353022874</v>
      </c>
      <c r="I76" s="22">
        <f t="shared" si="10"/>
        <v>2.8009332167719361</v>
      </c>
      <c r="J76" s="22">
        <f t="shared" si="10"/>
        <v>3.1843197982415847</v>
      </c>
      <c r="K76" s="22">
        <f t="shared" si="10"/>
        <v>3.5677063797112334</v>
      </c>
      <c r="L76" s="22">
        <f t="shared" si="10"/>
        <v>3.9510929611808816</v>
      </c>
    </row>
    <row r="77" spans="2:12" ht="17" thickBot="1" x14ac:dyDescent="0.25">
      <c r="B77" s="3">
        <v>5</v>
      </c>
      <c r="C77" s="4">
        <v>27</v>
      </c>
      <c r="D77" s="9">
        <v>0.62</v>
      </c>
      <c r="E77" s="10">
        <v>0.81259999999999999</v>
      </c>
      <c r="F77" s="5">
        <f t="shared" si="11"/>
        <v>1.8506177701206004</v>
      </c>
      <c r="G77" s="8">
        <f t="shared" si="12"/>
        <v>0.12306177701206006</v>
      </c>
      <c r="H77" s="22">
        <f t="shared" si="13"/>
        <v>2.2198031011567805</v>
      </c>
      <c r="I77" s="22">
        <f t="shared" si="10"/>
        <v>2.5889884321929606</v>
      </c>
      <c r="J77" s="22">
        <f t="shared" si="10"/>
        <v>2.9581737632291407</v>
      </c>
      <c r="K77" s="22">
        <f t="shared" si="10"/>
        <v>3.3273590942653213</v>
      </c>
      <c r="L77" s="22">
        <f t="shared" si="10"/>
        <v>3.696544425301501</v>
      </c>
    </row>
    <row r="78" spans="2:12" ht="17" thickBot="1" x14ac:dyDescent="0.25">
      <c r="B78" s="3">
        <v>6</v>
      </c>
      <c r="C78" s="4">
        <v>38.299999999999997</v>
      </c>
      <c r="D78" s="9">
        <v>0.50429999999999997</v>
      </c>
      <c r="E78" s="8">
        <v>0.84341515982490012</v>
      </c>
      <c r="F78" s="5">
        <f t="shared" si="11"/>
        <v>1.6899557098257614</v>
      </c>
      <c r="G78" s="8">
        <f t="shared" si="12"/>
        <v>0.11856557098257615</v>
      </c>
      <c r="H78" s="22">
        <f t="shared" si="13"/>
        <v>2.04565242277349</v>
      </c>
      <c r="I78" s="22">
        <f t="shared" si="10"/>
        <v>2.4013491357212184</v>
      </c>
      <c r="J78" s="22">
        <f t="shared" si="10"/>
        <v>2.7570458486689469</v>
      </c>
      <c r="K78" s="22">
        <f t="shared" si="10"/>
        <v>3.1127425616166753</v>
      </c>
      <c r="L78" s="22">
        <f t="shared" si="10"/>
        <v>3.4684392745644037</v>
      </c>
    </row>
    <row r="79" spans="2:12" ht="17" thickBot="1" x14ac:dyDescent="0.25">
      <c r="B79" s="3">
        <v>7</v>
      </c>
      <c r="C79" s="4">
        <v>54.3</v>
      </c>
      <c r="D79" s="9">
        <v>0.441</v>
      </c>
      <c r="E79" s="8">
        <v>0.86929367641296096</v>
      </c>
      <c r="F79" s="5">
        <f t="shared" si="11"/>
        <v>1.5913592251198507</v>
      </c>
      <c r="G79" s="8">
        <f t="shared" si="12"/>
        <v>0.11503592251198508</v>
      </c>
      <c r="H79" s="22">
        <f t="shared" si="13"/>
        <v>1.936466992655806</v>
      </c>
      <c r="I79" s="22">
        <f t="shared" si="10"/>
        <v>2.2815747601917611</v>
      </c>
      <c r="J79" s="22">
        <f t="shared" si="10"/>
        <v>2.6266825277277164</v>
      </c>
      <c r="K79" s="22">
        <f t="shared" si="10"/>
        <v>2.9717902952636717</v>
      </c>
      <c r="L79" s="22">
        <f t="shared" si="10"/>
        <v>3.316898062799627</v>
      </c>
    </row>
    <row r="80" spans="2:12" ht="17" thickBot="1" x14ac:dyDescent="0.25">
      <c r="B80" s="3">
        <v>8</v>
      </c>
      <c r="C80" s="4">
        <v>77</v>
      </c>
      <c r="D80" s="9">
        <v>0.4</v>
      </c>
      <c r="E80" s="8">
        <v>0.89103942354036192</v>
      </c>
      <c r="F80" s="5">
        <f t="shared" si="11"/>
        <v>1.5222847986082431</v>
      </c>
      <c r="G80" s="8">
        <f t="shared" si="12"/>
        <v>0.11222847986082431</v>
      </c>
      <c r="H80" s="22">
        <f t="shared" si="13"/>
        <v>1.8589702381907161</v>
      </c>
      <c r="I80" s="22">
        <f t="shared" si="10"/>
        <v>2.195655677773189</v>
      </c>
      <c r="J80" s="22">
        <f t="shared" si="10"/>
        <v>2.5323411173556618</v>
      </c>
      <c r="K80" s="22">
        <f t="shared" si="10"/>
        <v>2.8690265569381346</v>
      </c>
      <c r="L80" s="22">
        <f t="shared" si="10"/>
        <v>3.2057119965206073</v>
      </c>
    </row>
    <row r="81" spans="2:12" ht="17" thickBot="1" x14ac:dyDescent="0.25">
      <c r="B81" s="3">
        <v>9</v>
      </c>
      <c r="C81" s="4">
        <v>109</v>
      </c>
      <c r="D81" s="9">
        <v>0.375</v>
      </c>
      <c r="E81" s="8">
        <v>0.90921737147788473</v>
      </c>
      <c r="F81" s="5">
        <f t="shared" si="11"/>
        <v>1.4748470017951294</v>
      </c>
      <c r="G81" s="8">
        <f t="shared" si="12"/>
        <v>0.10998470017951295</v>
      </c>
      <c r="H81" s="22">
        <f t="shared" si="13"/>
        <v>1.8048011023336683</v>
      </c>
      <c r="I81" s="22">
        <f t="shared" si="10"/>
        <v>2.1347552028722072</v>
      </c>
      <c r="J81" s="22">
        <f t="shared" si="10"/>
        <v>2.4647093034107459</v>
      </c>
      <c r="K81" s="22">
        <f t="shared" si="10"/>
        <v>2.7946634039492846</v>
      </c>
      <c r="L81" s="22">
        <f t="shared" si="10"/>
        <v>3.1246175044878237</v>
      </c>
    </row>
    <row r="82" spans="2:12" ht="17" thickBot="1" x14ac:dyDescent="0.25">
      <c r="B82" s="3">
        <v>10</v>
      </c>
      <c r="C82" s="4">
        <v>146</v>
      </c>
      <c r="D82" s="9">
        <v>0.35</v>
      </c>
      <c r="E82" s="8">
        <v>0.92223941113976315</v>
      </c>
      <c r="F82" s="5">
        <f t="shared" si="11"/>
        <v>1.4343171392601137</v>
      </c>
      <c r="G82" s="8">
        <f t="shared" si="12"/>
        <v>0.10843171392601138</v>
      </c>
      <c r="H82" s="22">
        <f t="shared" si="13"/>
        <v>1.7596122810381478</v>
      </c>
      <c r="I82" s="22">
        <f t="shared" si="10"/>
        <v>2.0849074228161819</v>
      </c>
      <c r="J82" s="22">
        <f t="shared" si="10"/>
        <v>2.4102025645942162</v>
      </c>
      <c r="K82" s="22">
        <f t="shared" si="10"/>
        <v>2.7354977063722501</v>
      </c>
      <c r="L82" s="22">
        <f t="shared" si="10"/>
        <v>3.0607928481502844</v>
      </c>
    </row>
    <row r="83" spans="2:12" ht="17" thickBot="1" x14ac:dyDescent="0.25">
      <c r="B83" s="3">
        <v>11</v>
      </c>
      <c r="C83" s="4">
        <v>187</v>
      </c>
      <c r="D83" s="9">
        <v>0.32950000000000002</v>
      </c>
      <c r="E83" s="8">
        <v>0.93187275758728683</v>
      </c>
      <c r="F83" s="5">
        <f t="shared" si="11"/>
        <v>1.4026078807251556</v>
      </c>
      <c r="G83" s="8">
        <f t="shared" si="12"/>
        <v>0.10731078807251555</v>
      </c>
      <c r="H83" s="22">
        <f t="shared" si="13"/>
        <v>1.7245402449427023</v>
      </c>
      <c r="I83" s="22">
        <f t="shared" si="10"/>
        <v>2.046472609160249</v>
      </c>
      <c r="J83" s="22">
        <f t="shared" si="10"/>
        <v>2.3684049733777957</v>
      </c>
      <c r="K83" s="22">
        <f t="shared" si="10"/>
        <v>2.6903373375953423</v>
      </c>
      <c r="L83" s="22">
        <f t="shared" si="10"/>
        <v>3.012269701812889</v>
      </c>
    </row>
    <row r="84" spans="2:12" ht="17" thickBot="1" x14ac:dyDescent="0.25">
      <c r="B84" s="3">
        <v>12</v>
      </c>
      <c r="C84" s="4">
        <v>239</v>
      </c>
      <c r="D84" s="9">
        <v>0.30649999999999999</v>
      </c>
      <c r="E84" s="8">
        <v>0.94031537726468484</v>
      </c>
      <c r="F84" s="5">
        <f t="shared" si="11"/>
        <v>1.369972983829036</v>
      </c>
      <c r="G84" s="8">
        <f t="shared" si="12"/>
        <v>0.10634729838290358</v>
      </c>
      <c r="H84" s="22">
        <f t="shared" si="13"/>
        <v>1.6890148789777468</v>
      </c>
      <c r="I84" s="22">
        <f t="shared" si="10"/>
        <v>2.0080567741264574</v>
      </c>
      <c r="J84" s="22">
        <f t="shared" si="10"/>
        <v>2.3270986692751681</v>
      </c>
      <c r="K84" s="22">
        <f t="shared" si="10"/>
        <v>2.6461405644238791</v>
      </c>
      <c r="L84" s="22">
        <f t="shared" si="10"/>
        <v>2.9651824595725893</v>
      </c>
    </row>
    <row r="85" spans="2:12" ht="17" thickBot="1" x14ac:dyDescent="0.25">
      <c r="B85" s="3">
        <v>13</v>
      </c>
      <c r="C85" s="4">
        <v>305</v>
      </c>
      <c r="D85" s="9">
        <v>0.28349999999999997</v>
      </c>
      <c r="E85" s="8">
        <v>0.94774016656861304</v>
      </c>
      <c r="F85" s="5">
        <f t="shared" si="11"/>
        <v>1.3386415200862478</v>
      </c>
      <c r="G85" s="8">
        <f t="shared" si="12"/>
        <v>0.10551415200862477</v>
      </c>
      <c r="H85" s="22">
        <f t="shared" si="13"/>
        <v>1.6551839761121221</v>
      </c>
      <c r="I85" s="22">
        <f t="shared" si="10"/>
        <v>1.9717264321379964</v>
      </c>
      <c r="J85" s="22">
        <f t="shared" si="10"/>
        <v>2.2882688881638709</v>
      </c>
      <c r="K85" s="22">
        <f t="shared" si="10"/>
        <v>2.6048113441897449</v>
      </c>
      <c r="L85" s="22">
        <f t="shared" si="10"/>
        <v>2.9213538002156194</v>
      </c>
    </row>
    <row r="86" spans="2:12" ht="17" thickBot="1" x14ac:dyDescent="0.25">
      <c r="B86" s="3">
        <v>14</v>
      </c>
      <c r="C86" s="4">
        <v>390</v>
      </c>
      <c r="D86" s="9">
        <v>0.26100000000000001</v>
      </c>
      <c r="E86" s="8">
        <v>0.9543630316458166</v>
      </c>
      <c r="F86" s="5">
        <f t="shared" si="11"/>
        <v>1.3088192960549629</v>
      </c>
      <c r="G86" s="8">
        <f t="shared" si="12"/>
        <v>0.1047819296054963</v>
      </c>
      <c r="H86" s="22">
        <f t="shared" si="13"/>
        <v>1.6231650848714518</v>
      </c>
      <c r="I86" s="22">
        <f t="shared" si="10"/>
        <v>1.9375108736879407</v>
      </c>
      <c r="J86" s="22">
        <f t="shared" si="10"/>
        <v>2.2518566625044296</v>
      </c>
      <c r="K86" s="22">
        <f t="shared" si="10"/>
        <v>2.5662024513209185</v>
      </c>
      <c r="L86" s="22">
        <f t="shared" si="10"/>
        <v>2.8805482401374074</v>
      </c>
    </row>
    <row r="87" spans="2:12" ht="17" thickBot="1" x14ac:dyDescent="0.25">
      <c r="B87" s="3">
        <v>15</v>
      </c>
      <c r="C87" s="4">
        <v>498</v>
      </c>
      <c r="D87" s="9">
        <v>0.248</v>
      </c>
      <c r="E87" s="8">
        <v>0.96018892850517779</v>
      </c>
      <c r="F87" s="5">
        <f t="shared" si="11"/>
        <v>1.2894617064547913</v>
      </c>
      <c r="G87" s="8">
        <f t="shared" si="12"/>
        <v>0.10414617064547912</v>
      </c>
      <c r="H87" s="22">
        <f t="shared" si="13"/>
        <v>1.6019002183912288</v>
      </c>
      <c r="I87" s="22">
        <f t="shared" si="10"/>
        <v>1.914338730327666</v>
      </c>
      <c r="J87" s="22">
        <f t="shared" si="10"/>
        <v>2.2267772422641032</v>
      </c>
      <c r="K87" s="22">
        <f t="shared" si="10"/>
        <v>2.5392157542005407</v>
      </c>
      <c r="L87" s="22">
        <f t="shared" si="10"/>
        <v>2.8516542661369781</v>
      </c>
    </row>
    <row r="88" spans="2:12" ht="17" thickBot="1" x14ac:dyDescent="0.25">
      <c r="B88" s="3">
        <v>16</v>
      </c>
      <c r="C88" s="4">
        <v>635</v>
      </c>
      <c r="D88" s="8">
        <v>0.23268698225807122</v>
      </c>
      <c r="E88" s="8">
        <v>0.96531621049337268</v>
      </c>
      <c r="F88" s="5">
        <f t="shared" si="11"/>
        <v>1.2686169595334973</v>
      </c>
      <c r="G88" s="8">
        <f t="shared" si="12"/>
        <v>0.1035929977275426</v>
      </c>
      <c r="H88" s="22">
        <f t="shared" si="13"/>
        <v>1.579395952716125</v>
      </c>
      <c r="I88" s="22">
        <f t="shared" si="13"/>
        <v>1.8901749458987529</v>
      </c>
      <c r="J88" s="22">
        <f t="shared" si="13"/>
        <v>2.2009539390813808</v>
      </c>
      <c r="K88" s="22">
        <f t="shared" si="13"/>
        <v>2.5117329322640085</v>
      </c>
      <c r="L88" s="22">
        <f t="shared" si="13"/>
        <v>2.8225119254466362</v>
      </c>
    </row>
    <row r="90" spans="2:12" x14ac:dyDescent="0.2">
      <c r="B90" s="12" t="s">
        <v>21</v>
      </c>
    </row>
  </sheetData>
  <mergeCells count="30">
    <mergeCell ref="B68:E68"/>
    <mergeCell ref="B12:L12"/>
    <mergeCell ref="B13:L13"/>
    <mergeCell ref="E15:E17"/>
    <mergeCell ref="F15:F17"/>
    <mergeCell ref="G15:G17"/>
    <mergeCell ref="B14:E14"/>
    <mergeCell ref="B41:E41"/>
    <mergeCell ref="B67:L67"/>
    <mergeCell ref="F68:L68"/>
    <mergeCell ref="F41:L41"/>
    <mergeCell ref="B66:L66"/>
    <mergeCell ref="B42:B44"/>
    <mergeCell ref="D42:D44"/>
    <mergeCell ref="E42:E44"/>
    <mergeCell ref="F42:F44"/>
    <mergeCell ref="B69:B71"/>
    <mergeCell ref="D69:D71"/>
    <mergeCell ref="E69:E71"/>
    <mergeCell ref="F69:F71"/>
    <mergeCell ref="G69:G71"/>
    <mergeCell ref="G42:G44"/>
    <mergeCell ref="B15:B17"/>
    <mergeCell ref="D15:D17"/>
    <mergeCell ref="B10:I10"/>
    <mergeCell ref="A5:L5"/>
    <mergeCell ref="A6:L6"/>
    <mergeCell ref="F14:L14"/>
    <mergeCell ref="B39:L39"/>
    <mergeCell ref="B40:L40"/>
  </mergeCells>
  <hyperlinks>
    <hyperlink ref="B2" r:id="rId1" xr:uid="{8BEA68E3-664A-6B4C-A913-EC7597A05C9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A34A-82CE-CE41-BB4A-8B801FFA53BE}">
  <dimension ref="B30"/>
  <sheetViews>
    <sheetView workbookViewId="0">
      <selection activeCell="M15" sqref="M15"/>
    </sheetView>
  </sheetViews>
  <sheetFormatPr baseColWidth="10" defaultRowHeight="16" x14ac:dyDescent="0.2"/>
  <sheetData>
    <row r="30" spans="2:2" x14ac:dyDescent="0.2">
      <c r="B30" s="11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Modèle haldanien</vt:lpstr>
      <vt:lpstr>Bühlmann M-Values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Plongée Plaisir - Alain Foret</dc:creator>
  <cp:keywords/>
  <dc:description/>
  <cp:lastModifiedBy>Microsoft Office User</cp:lastModifiedBy>
  <dcterms:created xsi:type="dcterms:W3CDTF">2022-10-13T19:12:20Z</dcterms:created>
  <dcterms:modified xsi:type="dcterms:W3CDTF">2023-01-03T12:10:26Z</dcterms:modified>
  <cp:category/>
</cp:coreProperties>
</file>